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103_Výměna pražců a kolejnic v úseku Č. Krumlov - Zlatá Koruna\"/>
    </mc:Choice>
  </mc:AlternateContent>
  <bookViews>
    <workbookView xWindow="0" yWindow="0" windowWidth="28800" windowHeight="12300"/>
  </bookViews>
  <sheets>
    <sheet name="Rekapitulace stavby" sheetId="1" r:id="rId1"/>
    <sheet name="SO 1.1 - Železniční svršek" sheetId="2" r:id="rId2"/>
    <sheet name="SO 1.2 - Železniční svrše..." sheetId="3" r:id="rId3"/>
    <sheet name="SO 1.3 - Materiál a práce..." sheetId="4" r:id="rId4"/>
    <sheet name="VON - Vedlejší a ostatní ..." sheetId="5" r:id="rId5"/>
    <sheet name="Pokyny pro vyplnění" sheetId="6" r:id="rId6"/>
  </sheets>
  <definedNames>
    <definedName name="_xlnm._FilterDatabase" localSheetId="1" hidden="1">'SO 1.1 - Železniční svršek'!$C$87:$K$391</definedName>
    <definedName name="_xlnm._FilterDatabase" localSheetId="2" hidden="1">'SO 1.2 - Železniční svrše...'!$C$87:$K$205</definedName>
    <definedName name="_xlnm._FilterDatabase" localSheetId="3" hidden="1">'SO 1.3 - Materiál a práce...'!$C$85:$K$106</definedName>
    <definedName name="_xlnm._FilterDatabase" localSheetId="4" hidden="1">'VON - Vedlejší a ostatní ...'!$C$79:$K$99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Železniční svrše...'!$87:$87</definedName>
    <definedName name="_xlnm.Print_Titles" localSheetId="3">'SO 1.3 - Materiál a práce...'!$85:$85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">'SO 1.1 - Železniční svršek'!$C$4:$J$41,'SO 1.1 - Železniční svršek'!$C$47:$J$67,'SO 1.1 - Železniční svršek'!$C$73:$K$391</definedName>
    <definedName name="_xlnm.Print_Area" localSheetId="2">'SO 1.2 - Železniční svrše...'!$C$4:$J$41,'SO 1.2 - Železniční svrše...'!$C$47:$J$67,'SO 1.2 - Železniční svrše...'!$C$73:$K$205</definedName>
    <definedName name="_xlnm.Print_Area" localSheetId="3">'SO 1.3 - Materiál a práce...'!$C$4:$J$41,'SO 1.3 - Materiál a práce...'!$C$47:$J$65,'SO 1.3 - Materiál a práce...'!$C$71:$K$106</definedName>
    <definedName name="_xlnm.Print_Area" localSheetId="4">'VON - Vedlejší a ostatní ...'!$C$4:$J$39,'VON - Vedlejší a ostatní ...'!$C$45:$J$61,'VON - Vedlejší a ostatní ...'!$C$67:$K$99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 s="1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BI82" i="5"/>
  <c r="BH82" i="5"/>
  <c r="BG82" i="5"/>
  <c r="BF82" i="5"/>
  <c r="T82" i="5"/>
  <c r="R82" i="5"/>
  <c r="P82" i="5"/>
  <c r="J77" i="5"/>
  <c r="F76" i="5"/>
  <c r="F74" i="5"/>
  <c r="E72" i="5"/>
  <c r="J55" i="5"/>
  <c r="F54" i="5"/>
  <c r="F52" i="5"/>
  <c r="E50" i="5"/>
  <c r="J21" i="5"/>
  <c r="E21" i="5"/>
  <c r="J76" i="5"/>
  <c r="J20" i="5"/>
  <c r="J18" i="5"/>
  <c r="E18" i="5"/>
  <c r="F77" i="5"/>
  <c r="J17" i="5"/>
  <c r="J12" i="5"/>
  <c r="J74" i="5"/>
  <c r="E7" i="5"/>
  <c r="E70" i="5" s="1"/>
  <c r="J39" i="4"/>
  <c r="J38" i="4"/>
  <c r="AY58" i="1"/>
  <c r="J37" i="4"/>
  <c r="AX58" i="1"/>
  <c r="BI104" i="4"/>
  <c r="BH104" i="4"/>
  <c r="BG104" i="4"/>
  <c r="BF104" i="4"/>
  <c r="T104" i="4"/>
  <c r="T103" i="4"/>
  <c r="R104" i="4"/>
  <c r="R103" i="4"/>
  <c r="P104" i="4"/>
  <c r="P103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BI91" i="4"/>
  <c r="BH91" i="4"/>
  <c r="BG91" i="4"/>
  <c r="BF91" i="4"/>
  <c r="T91" i="4"/>
  <c r="R91" i="4"/>
  <c r="P91" i="4"/>
  <c r="BI87" i="4"/>
  <c r="BH87" i="4"/>
  <c r="BG87" i="4"/>
  <c r="BF87" i="4"/>
  <c r="T87" i="4"/>
  <c r="T86" i="4" s="1"/>
  <c r="R87" i="4"/>
  <c r="R86" i="4" s="1"/>
  <c r="P87" i="4"/>
  <c r="P86" i="4" s="1"/>
  <c r="AU58" i="1" s="1"/>
  <c r="J83" i="4"/>
  <c r="F82" i="4"/>
  <c r="F80" i="4"/>
  <c r="E78" i="4"/>
  <c r="J59" i="4"/>
  <c r="F58" i="4"/>
  <c r="F56" i="4"/>
  <c r="E54" i="4"/>
  <c r="J23" i="4"/>
  <c r="E23" i="4"/>
  <c r="J58" i="4" s="1"/>
  <c r="J22" i="4"/>
  <c r="J20" i="4"/>
  <c r="E20" i="4"/>
  <c r="F83" i="4" s="1"/>
  <c r="J19" i="4"/>
  <c r="J14" i="4"/>
  <c r="J80" i="4"/>
  <c r="E7" i="4"/>
  <c r="E50" i="4"/>
  <c r="J39" i="3"/>
  <c r="J38" i="3"/>
  <c r="AY57" i="1" s="1"/>
  <c r="J37" i="3"/>
  <c r="AX57" i="1" s="1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5" i="3"/>
  <c r="BH115" i="3"/>
  <c r="BG115" i="3"/>
  <c r="BF115" i="3"/>
  <c r="T115" i="3"/>
  <c r="R115" i="3"/>
  <c r="P115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5" i="3"/>
  <c r="BH95" i="3"/>
  <c r="BG95" i="3"/>
  <c r="BF95" i="3"/>
  <c r="T95" i="3"/>
  <c r="R95" i="3"/>
  <c r="P95" i="3"/>
  <c r="BI89" i="3"/>
  <c r="BH89" i="3"/>
  <c r="BG89" i="3"/>
  <c r="BF89" i="3"/>
  <c r="T89" i="3"/>
  <c r="R89" i="3"/>
  <c r="P89" i="3"/>
  <c r="J85" i="3"/>
  <c r="F84" i="3"/>
  <c r="F82" i="3"/>
  <c r="E80" i="3"/>
  <c r="J59" i="3"/>
  <c r="F58" i="3"/>
  <c r="F56" i="3"/>
  <c r="E54" i="3"/>
  <c r="J23" i="3"/>
  <c r="E23" i="3"/>
  <c r="J84" i="3" s="1"/>
  <c r="J22" i="3"/>
  <c r="J20" i="3"/>
  <c r="E20" i="3"/>
  <c r="F59" i="3" s="1"/>
  <c r="J19" i="3"/>
  <c r="J14" i="3"/>
  <c r="J56" i="3" s="1"/>
  <c r="E7" i="3"/>
  <c r="E50" i="3"/>
  <c r="J39" i="2"/>
  <c r="J38" i="2"/>
  <c r="AY56" i="1"/>
  <c r="J37" i="2"/>
  <c r="AX56" i="1" s="1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84" i="2"/>
  <c r="J22" i="2"/>
  <c r="J20" i="2"/>
  <c r="E20" i="2"/>
  <c r="F85" i="2"/>
  <c r="J19" i="2"/>
  <c r="J14" i="2"/>
  <c r="J82" i="2"/>
  <c r="E7" i="2"/>
  <c r="E76" i="2" s="1"/>
  <c r="L50" i="1"/>
  <c r="AM50" i="1"/>
  <c r="AM49" i="1"/>
  <c r="L49" i="1"/>
  <c r="AM47" i="1"/>
  <c r="L47" i="1"/>
  <c r="L45" i="1"/>
  <c r="L44" i="1"/>
  <c r="BK98" i="5"/>
  <c r="BK89" i="5"/>
  <c r="J195" i="3"/>
  <c r="J174" i="3"/>
  <c r="BK148" i="3"/>
  <c r="J115" i="3"/>
  <c r="BK377" i="2"/>
  <c r="BK325" i="2"/>
  <c r="BK316" i="2"/>
  <c r="J280" i="2"/>
  <c r="J219" i="2"/>
  <c r="J190" i="2"/>
  <c r="BK89" i="2"/>
  <c r="J91" i="5"/>
  <c r="BK82" i="5"/>
  <c r="BK95" i="4"/>
  <c r="BK200" i="3"/>
  <c r="J186" i="3"/>
  <c r="BK152" i="3"/>
  <c r="BK133" i="3"/>
  <c r="BK365" i="2"/>
  <c r="BK341" i="2"/>
  <c r="BK284" i="2"/>
  <c r="J239" i="2"/>
  <c r="J223" i="2"/>
  <c r="BK199" i="2"/>
  <c r="BK173" i="2"/>
  <c r="J160" i="2"/>
  <c r="BK139" i="2"/>
  <c r="J107" i="2"/>
  <c r="J89" i="2"/>
  <c r="J87" i="5"/>
  <c r="BK91" i="4"/>
  <c r="J198" i="3"/>
  <c r="J183" i="3"/>
  <c r="BK156" i="3"/>
  <c r="BK129" i="3"/>
  <c r="J381" i="2"/>
  <c r="J345" i="2"/>
  <c r="J290" i="2"/>
  <c r="J259" i="2"/>
  <c r="J247" i="2"/>
  <c r="BK208" i="2"/>
  <c r="J193" i="2"/>
  <c r="J153" i="2"/>
  <c r="J127" i="2"/>
  <c r="BK115" i="3"/>
  <c r="BK388" i="2"/>
  <c r="BK381" i="2"/>
  <c r="BK345" i="2"/>
  <c r="J322" i="2"/>
  <c r="BK294" i="2"/>
  <c r="J255" i="2"/>
  <c r="J231" i="2"/>
  <c r="BK190" i="2"/>
  <c r="BK181" i="2"/>
  <c r="J164" i="2"/>
  <c r="BK107" i="2"/>
  <c r="BK93" i="2"/>
  <c r="BK93" i="5"/>
  <c r="J99" i="4"/>
  <c r="J192" i="3"/>
  <c r="BK178" i="3"/>
  <c r="J152" i="3"/>
  <c r="J140" i="3"/>
  <c r="BK101" i="3"/>
  <c r="J365" i="2"/>
  <c r="BK319" i="2"/>
  <c r="BK303" i="2"/>
  <c r="BK231" i="2"/>
  <c r="BK193" i="2"/>
  <c r="BK143" i="2"/>
  <c r="AS55" i="1"/>
  <c r="BK198" i="3"/>
  <c r="J168" i="3"/>
  <c r="BK144" i="3"/>
  <c r="J125" i="3"/>
  <c r="J353" i="2"/>
  <c r="BK333" i="2"/>
  <c r="BK266" i="2"/>
  <c r="BK215" i="2"/>
  <c r="BK187" i="2"/>
  <c r="J170" i="2"/>
  <c r="J147" i="2"/>
  <c r="J131" i="2"/>
  <c r="J101" i="2"/>
  <c r="J98" i="5"/>
  <c r="J85" i="5"/>
  <c r="BK87" i="4"/>
  <c r="BK195" i="3"/>
  <c r="BK168" i="3"/>
  <c r="J136" i="3"/>
  <c r="BK122" i="3"/>
  <c r="J377" i="2"/>
  <c r="BK327" i="2"/>
  <c r="J284" i="2"/>
  <c r="J270" i="2"/>
  <c r="BK251" i="2"/>
  <c r="BK227" i="2"/>
  <c r="BK196" i="2"/>
  <c r="BK156" i="2"/>
  <c r="BK147" i="2"/>
  <c r="J122" i="3"/>
  <c r="BK89" i="3"/>
  <c r="J385" i="2"/>
  <c r="BK349" i="2"/>
  <c r="BK337" i="2"/>
  <c r="J319" i="2"/>
  <c r="J310" i="2"/>
  <c r="J266" i="2"/>
  <c r="J243" i="2"/>
  <c r="BK219" i="2"/>
  <c r="J196" i="2"/>
  <c r="BK177" i="2"/>
  <c r="BK160" i="2"/>
  <c r="J95" i="5"/>
  <c r="J91" i="4"/>
  <c r="BK183" i="3"/>
  <c r="BK165" i="3"/>
  <c r="J144" i="3"/>
  <c r="J109" i="3"/>
  <c r="J89" i="3"/>
  <c r="J341" i="2"/>
  <c r="BK310" i="2"/>
  <c r="BK277" i="2"/>
  <c r="BK223" i="2"/>
  <c r="J199" i="2"/>
  <c r="J156" i="2"/>
  <c r="BK101" i="2"/>
  <c r="BK87" i="5"/>
  <c r="BK104" i="4"/>
  <c r="J87" i="4"/>
  <c r="BK192" i="3"/>
  <c r="J165" i="3"/>
  <c r="BK140" i="3"/>
  <c r="J129" i="3"/>
  <c r="J357" i="2"/>
  <c r="J337" i="2"/>
  <c r="BK313" i="2"/>
  <c r="BK270" i="2"/>
  <c r="J235" i="2"/>
  <c r="J208" i="2"/>
  <c r="J181" i="2"/>
  <c r="J167" i="2"/>
  <c r="J143" i="2"/>
  <c r="BK127" i="2"/>
  <c r="BK97" i="2"/>
  <c r="BK95" i="5"/>
  <c r="J82" i="5"/>
  <c r="BK202" i="3"/>
  <c r="BK189" i="3"/>
  <c r="BK174" i="3"/>
  <c r="J148" i="3"/>
  <c r="BK95" i="3"/>
  <c r="BK329" i="2"/>
  <c r="J303" i="2"/>
  <c r="BK274" i="2"/>
  <c r="BK255" i="2"/>
  <c r="BK243" i="2"/>
  <c r="J211" i="2"/>
  <c r="BK170" i="2"/>
  <c r="J139" i="2"/>
  <c r="J123" i="2"/>
  <c r="J105" i="3"/>
  <c r="J388" i="2"/>
  <c r="BK353" i="2"/>
  <c r="J333" i="2"/>
  <c r="J316" i="2"/>
  <c r="BK290" i="2"/>
  <c r="J263" i="2"/>
  <c r="BK239" i="2"/>
  <c r="BK202" i="2"/>
  <c r="J184" i="2"/>
  <c r="BK167" i="2"/>
  <c r="BK131" i="2"/>
  <c r="J104" i="2"/>
  <c r="BK91" i="5"/>
  <c r="J95" i="4"/>
  <c r="BK186" i="3"/>
  <c r="BK162" i="3"/>
  <c r="BK125" i="3"/>
  <c r="BK105" i="3"/>
  <c r="J371" i="2"/>
  <c r="BK322" i="2"/>
  <c r="J294" i="2"/>
  <c r="BK259" i="2"/>
  <c r="BK205" i="2"/>
  <c r="BK164" i="2"/>
  <c r="BK104" i="2"/>
  <c r="J93" i="5"/>
  <c r="BK85" i="5"/>
  <c r="BK99" i="4"/>
  <c r="J202" i="3"/>
  <c r="J189" i="3"/>
  <c r="J156" i="3"/>
  <c r="BK136" i="3"/>
  <c r="J95" i="3"/>
  <c r="J349" i="2"/>
  <c r="J327" i="2"/>
  <c r="J274" i="2"/>
  <c r="J227" i="2"/>
  <c r="J202" i="2"/>
  <c r="J177" i="2"/>
  <c r="BK153" i="2"/>
  <c r="BK135" i="2"/>
  <c r="BK123" i="2"/>
  <c r="J93" i="2"/>
  <c r="J89" i="5"/>
  <c r="J104" i="4"/>
  <c r="J200" i="3"/>
  <c r="J178" i="3"/>
  <c r="J162" i="3"/>
  <c r="J133" i="3"/>
  <c r="BK109" i="3"/>
  <c r="BK371" i="2"/>
  <c r="J325" i="2"/>
  <c r="BK280" i="2"/>
  <c r="BK263" i="2"/>
  <c r="BK247" i="2"/>
  <c r="J215" i="2"/>
  <c r="J205" i="2"/>
  <c r="BK184" i="2"/>
  <c r="J135" i="2"/>
  <c r="BK114" i="2"/>
  <c r="J101" i="3"/>
  <c r="BK385" i="2"/>
  <c r="BK357" i="2"/>
  <c r="J329" i="2"/>
  <c r="J313" i="2"/>
  <c r="J277" i="2"/>
  <c r="J251" i="2"/>
  <c r="BK235" i="2"/>
  <c r="BK211" i="2"/>
  <c r="J187" i="2"/>
  <c r="J173" i="2"/>
  <c r="J114" i="2"/>
  <c r="J97" i="2"/>
  <c r="BK152" i="2" l="1"/>
  <c r="J152" i="2"/>
  <c r="J65" i="2"/>
  <c r="BK309" i="2"/>
  <c r="J309" i="2" s="1"/>
  <c r="J66" i="2" s="1"/>
  <c r="T152" i="2"/>
  <c r="T151" i="2"/>
  <c r="R309" i="2"/>
  <c r="P121" i="3"/>
  <c r="P120" i="3"/>
  <c r="BK182" i="3"/>
  <c r="J182" i="3" s="1"/>
  <c r="J66" i="3" s="1"/>
  <c r="R182" i="3"/>
  <c r="BK81" i="5"/>
  <c r="J81" i="5" s="1"/>
  <c r="J60" i="5" s="1"/>
  <c r="R81" i="5"/>
  <c r="R80" i="5"/>
  <c r="P152" i="2"/>
  <c r="P151" i="2" s="1"/>
  <c r="P88" i="2" s="1"/>
  <c r="AU56" i="1" s="1"/>
  <c r="P309" i="2"/>
  <c r="BK121" i="3"/>
  <c r="J121" i="3"/>
  <c r="J65" i="3"/>
  <c r="R121" i="3"/>
  <c r="R120" i="3" s="1"/>
  <c r="R88" i="3" s="1"/>
  <c r="T182" i="3"/>
  <c r="P81" i="5"/>
  <c r="P80" i="5" s="1"/>
  <c r="AU59" i="1" s="1"/>
  <c r="R152" i="2"/>
  <c r="R151" i="2" s="1"/>
  <c r="R88" i="2" s="1"/>
  <c r="T309" i="2"/>
  <c r="T121" i="3"/>
  <c r="T120" i="3" s="1"/>
  <c r="P182" i="3"/>
  <c r="T81" i="5"/>
  <c r="T80" i="5" s="1"/>
  <c r="J56" i="2"/>
  <c r="BE114" i="2"/>
  <c r="BE135" i="2"/>
  <c r="BE143" i="2"/>
  <c r="BE153" i="2"/>
  <c r="BE156" i="2"/>
  <c r="BE170" i="2"/>
  <c r="BE187" i="2"/>
  <c r="BE205" i="2"/>
  <c r="BE211" i="2"/>
  <c r="BE255" i="2"/>
  <c r="BE263" i="2"/>
  <c r="BE266" i="2"/>
  <c r="BE270" i="2"/>
  <c r="BE284" i="2"/>
  <c r="BE325" i="2"/>
  <c r="BE365" i="2"/>
  <c r="BE377" i="2"/>
  <c r="BE381" i="2"/>
  <c r="BE385" i="2"/>
  <c r="BE388" i="2"/>
  <c r="BE95" i="3"/>
  <c r="E50" i="2"/>
  <c r="F59" i="2"/>
  <c r="BE89" i="2"/>
  <c r="BE97" i="2"/>
  <c r="BE104" i="2"/>
  <c r="BE127" i="2"/>
  <c r="BE160" i="2"/>
  <c r="BE164" i="2"/>
  <c r="BE173" i="2"/>
  <c r="BE177" i="2"/>
  <c r="BE199" i="2"/>
  <c r="BE219" i="2"/>
  <c r="BE231" i="2"/>
  <c r="BE235" i="2"/>
  <c r="BE247" i="2"/>
  <c r="BE280" i="2"/>
  <c r="BE290" i="2"/>
  <c r="BE303" i="2"/>
  <c r="BE310" i="2"/>
  <c r="BE313" i="2"/>
  <c r="BE319" i="2"/>
  <c r="BE337" i="2"/>
  <c r="BE349" i="2"/>
  <c r="E76" i="3"/>
  <c r="F85" i="3"/>
  <c r="BE101" i="3"/>
  <c r="BE109" i="3"/>
  <c r="BE125" i="3"/>
  <c r="BE133" i="3"/>
  <c r="BE136" i="3"/>
  <c r="BE144" i="3"/>
  <c r="BE152" i="3"/>
  <c r="BE186" i="3"/>
  <c r="BE189" i="3"/>
  <c r="BE192" i="3"/>
  <c r="BE200" i="3"/>
  <c r="BE202" i="3"/>
  <c r="J82" i="4"/>
  <c r="BE95" i="4"/>
  <c r="BE99" i="4"/>
  <c r="J54" i="5"/>
  <c r="BE91" i="5"/>
  <c r="BE98" i="5"/>
  <c r="J58" i="2"/>
  <c r="BE101" i="2"/>
  <c r="BE107" i="2"/>
  <c r="BE147" i="2"/>
  <c r="BE167" i="2"/>
  <c r="BE184" i="2"/>
  <c r="BE190" i="2"/>
  <c r="BE193" i="2"/>
  <c r="BE202" i="2"/>
  <c r="BE223" i="2"/>
  <c r="BE227" i="2"/>
  <c r="BE251" i="2"/>
  <c r="BE259" i="2"/>
  <c r="BE277" i="2"/>
  <c r="BE294" i="2"/>
  <c r="BE316" i="2"/>
  <c r="BE322" i="2"/>
  <c r="BE327" i="2"/>
  <c r="BE371" i="2"/>
  <c r="J58" i="3"/>
  <c r="J82" i="3"/>
  <c r="BE115" i="3"/>
  <c r="BE129" i="3"/>
  <c r="BE140" i="3"/>
  <c r="BE148" i="3"/>
  <c r="BE165" i="3"/>
  <c r="BE168" i="3"/>
  <c r="BE178" i="3"/>
  <c r="BE183" i="3"/>
  <c r="E74" i="4"/>
  <c r="BE91" i="4"/>
  <c r="BK103" i="4"/>
  <c r="J103" i="4" s="1"/>
  <c r="J64" i="4" s="1"/>
  <c r="E48" i="5"/>
  <c r="J52" i="5"/>
  <c r="F55" i="5"/>
  <c r="BE85" i="5"/>
  <c r="BE93" i="2"/>
  <c r="BE123" i="2"/>
  <c r="BE131" i="2"/>
  <c r="BE139" i="2"/>
  <c r="BE181" i="2"/>
  <c r="BE196" i="2"/>
  <c r="BE208" i="2"/>
  <c r="BE215" i="2"/>
  <c r="BE239" i="2"/>
  <c r="BE243" i="2"/>
  <c r="BE274" i="2"/>
  <c r="BE329" i="2"/>
  <c r="BE333" i="2"/>
  <c r="BE341" i="2"/>
  <c r="BE345" i="2"/>
  <c r="BE353" i="2"/>
  <c r="BE357" i="2"/>
  <c r="BE89" i="3"/>
  <c r="BE105" i="3"/>
  <c r="BE122" i="3"/>
  <c r="BE156" i="3"/>
  <c r="BE162" i="3"/>
  <c r="BE174" i="3"/>
  <c r="BE195" i="3"/>
  <c r="BE198" i="3"/>
  <c r="J56" i="4"/>
  <c r="F59" i="4"/>
  <c r="BE87" i="4"/>
  <c r="BE104" i="4"/>
  <c r="BE82" i="5"/>
  <c r="BE87" i="5"/>
  <c r="BE89" i="5"/>
  <c r="BE93" i="5"/>
  <c r="BE95" i="5"/>
  <c r="F38" i="4"/>
  <c r="BC58" i="1" s="1"/>
  <c r="J36" i="3"/>
  <c r="AW57" i="1" s="1"/>
  <c r="F38" i="3"/>
  <c r="BC57" i="1"/>
  <c r="F37" i="4"/>
  <c r="BB58" i="1" s="1"/>
  <c r="F36" i="2"/>
  <c r="BA56" i="1"/>
  <c r="J34" i="5"/>
  <c r="AW59" i="1" s="1"/>
  <c r="J36" i="4"/>
  <c r="AW58" i="1" s="1"/>
  <c r="F37" i="3"/>
  <c r="BB57" i="1" s="1"/>
  <c r="F34" i="5"/>
  <c r="BA59" i="1"/>
  <c r="F36" i="5"/>
  <c r="BC59" i="1" s="1"/>
  <c r="F39" i="3"/>
  <c r="BD57" i="1"/>
  <c r="F38" i="2"/>
  <c r="BC56" i="1" s="1"/>
  <c r="F37" i="5"/>
  <c r="BD59" i="1"/>
  <c r="AS54" i="1"/>
  <c r="F39" i="2"/>
  <c r="BD56" i="1"/>
  <c r="F35" i="5"/>
  <c r="BB59" i="1" s="1"/>
  <c r="J36" i="2"/>
  <c r="AW56" i="1"/>
  <c r="F36" i="3"/>
  <c r="BA57" i="1" s="1"/>
  <c r="F36" i="4"/>
  <c r="BA58" i="1" s="1"/>
  <c r="F37" i="2"/>
  <c r="BB56" i="1" s="1"/>
  <c r="F39" i="4"/>
  <c r="BD58" i="1" s="1"/>
  <c r="T88" i="3" l="1"/>
  <c r="T88" i="2"/>
  <c r="P88" i="3"/>
  <c r="AU57" i="1"/>
  <c r="AU55" i="1" s="1"/>
  <c r="AU54" i="1" s="1"/>
  <c r="BK86" i="4"/>
  <c r="J86" i="4"/>
  <c r="J63" i="4"/>
  <c r="BK151" i="2"/>
  <c r="J151" i="2" s="1"/>
  <c r="J64" i="2" s="1"/>
  <c r="BK120" i="3"/>
  <c r="J120" i="3"/>
  <c r="J64" i="3" s="1"/>
  <c r="BK80" i="5"/>
  <c r="J80" i="5"/>
  <c r="J59" i="5"/>
  <c r="BD55" i="1"/>
  <c r="BD54" i="1" s="1"/>
  <c r="W33" i="1" s="1"/>
  <c r="F33" i="5"/>
  <c r="AZ59" i="1" s="1"/>
  <c r="J33" i="5"/>
  <c r="AV59" i="1"/>
  <c r="AT59" i="1"/>
  <c r="BC55" i="1"/>
  <c r="AY55" i="1" s="1"/>
  <c r="J35" i="2"/>
  <c r="AV56" i="1" s="1"/>
  <c r="AT56" i="1" s="1"/>
  <c r="J35" i="4"/>
  <c r="AV58" i="1" s="1"/>
  <c r="AT58" i="1" s="1"/>
  <c r="F35" i="3"/>
  <c r="AZ57" i="1"/>
  <c r="F35" i="4"/>
  <c r="AZ58" i="1"/>
  <c r="BB55" i="1"/>
  <c r="BB54" i="1" s="1"/>
  <c r="AX54" i="1" s="1"/>
  <c r="F35" i="2"/>
  <c r="AZ56" i="1" s="1"/>
  <c r="J35" i="3"/>
  <c r="AV57" i="1" s="1"/>
  <c r="AT57" i="1" s="1"/>
  <c r="BA55" i="1"/>
  <c r="AW55" i="1"/>
  <c r="BK88" i="3" l="1"/>
  <c r="J88" i="3"/>
  <c r="J63" i="3"/>
  <c r="BK88" i="2"/>
  <c r="J88" i="2" s="1"/>
  <c r="J32" i="2" s="1"/>
  <c r="AG56" i="1" s="1"/>
  <c r="AN56" i="1" s="1"/>
  <c r="AZ55" i="1"/>
  <c r="AV55" i="1"/>
  <c r="AT55" i="1"/>
  <c r="AX55" i="1"/>
  <c r="W31" i="1"/>
  <c r="J30" i="5"/>
  <c r="AG59" i="1"/>
  <c r="AN59" i="1" s="1"/>
  <c r="BC54" i="1"/>
  <c r="W32" i="1" s="1"/>
  <c r="BA54" i="1"/>
  <c r="W30" i="1" s="1"/>
  <c r="J32" i="4"/>
  <c r="AG58" i="1"/>
  <c r="AN58" i="1" s="1"/>
  <c r="J63" i="2" l="1"/>
  <c r="J41" i="4"/>
  <c r="J39" i="5"/>
  <c r="J41" i="2"/>
  <c r="AW54" i="1"/>
  <c r="AK30" i="1"/>
  <c r="AY54" i="1"/>
  <c r="J32" i="3"/>
  <c r="AG57" i="1" s="1"/>
  <c r="AN57" i="1" s="1"/>
  <c r="AZ54" i="1"/>
  <c r="AV54" i="1"/>
  <c r="AK29" i="1" s="1"/>
  <c r="J41" i="3" l="1"/>
  <c r="AT54" i="1"/>
  <c r="W29" i="1"/>
  <c r="AG55" i="1"/>
  <c r="AN55" i="1" s="1"/>
  <c r="AG54" i="1" l="1"/>
  <c r="AK26" i="1" s="1"/>
  <c r="AK35" i="1" s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1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5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9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4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<sst xmlns="http://schemas.openxmlformats.org/spreadsheetml/2006/main" count="4909" uniqueCount="889">
  <si>
    <t>Export Komplet</t>
  </si>
  <si>
    <t>VZ</t>
  </si>
  <si>
    <t>2.0</t>
  </si>
  <si>
    <t>ZAMOK</t>
  </si>
  <si>
    <t>False</t>
  </si>
  <si>
    <t>{fcfa84da-a3fd-4d0f-ba83-42e6a791e37c}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</si>
  <si>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</si>
  <si>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</si>
  <si>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</si>
  <si>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</si>
  <si>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</si>
  <si>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</si>
  <si>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</si>
  <si>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</si>
  <si>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</si>
  <si>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</si>
  <si>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</si>
  <si>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pražců a kolejnic v úseku Č. Krumlov - Zlatá Koruna</t>
  </si>
  <si>
    <t>KSO:</t>
  </si>
  <si>
    <t>824 2</t>
  </si>
  <si>
    <t>CC-CZ:</t>
  </si>
  <si>
    <t>212</t>
  </si>
  <si>
    <t>Místo:</t>
  </si>
  <si>
    <t>trať 194 dle JŘ, TÚ Zlatá Koruna - Č. Krumlov</t>
  </si>
  <si>
    <t>Datum:</t>
  </si>
  <si>
    <t>22. 1. 2020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</si>
  <si>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</si>
  <si>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</si>
  <si>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</si>
  <si>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</si>
  <si>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</si>
  <si>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</si>
  <si>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</si>
  <si>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</si>
  <si>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</si>
  <si>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</si>
  <si>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</si>
  <si>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</si>
  <si>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</si>
  <si>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</si>
  <si>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</si>
  <si>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</si>
  <si>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</si>
  <si>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</si>
  <si>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</si>
  <si>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</si>
  <si>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</si>
  <si>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</si>
  <si>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</si>
  <si>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</si>
  <si>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</si>
  <si>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</si>
  <si>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</si>
  <si>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</si>
  <si>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</si>
  <si>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</si>
  <si>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</si>
  <si>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</si>
  <si>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</si>
  <si>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</si>
  <si>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</si>
  <si>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</si>
  <si>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</si>
  <si>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</si>
  <si>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</si>
  <si>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</si>
  <si>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</si>
  <si>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</si>
  <si>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</si>
  <si>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</si>
  <si>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</si>
  <si>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</si>
  <si>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</si>
  <si>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</si>
  <si>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</si>
  <si>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</si>
  <si>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</si>
  <si>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</si>
  <si>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</si>
  <si>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</si>
  <si>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</si>
  <si>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SVP, SVK a zřízení BK v TÚ Zl. Koruna - Č. Krumlov</t>
  </si>
  <si>
    <t>STA</t>
  </si>
  <si>
    <t>1</t>
  </si>
  <si>
    <t>{4655c1ca-59d4-4091-8632-f90ab6e53afb}</t>
  </si>
  <si>
    <t>2</t>
  </si>
  <si>
    <t>/</t>
  </si>
  <si>
    <t>SO 1.1</t>
  </si>
  <si>
    <t>Železniční svršek</t>
  </si>
  <si>
    <t>Soupis</t>
  </si>
  <si>
    <t>{63d0c66f-6d32-43d0-a072-b1133f7b701a}</t>
  </si>
  <si>
    <t>SO 1.2</t>
  </si>
  <si>
    <t>Železniční svršek - následné podbití</t>
  </si>
  <si>
    <t>{f688447b-f7bd-4b9c-9ed9-c73a872f27b9}</t>
  </si>
  <si>
    <t>SO 1.3</t>
  </si>
  <si>
    <t>Materiál a práce zadavatele -  NEOCEŇOVAT !</t>
  </si>
  <si>
    <t>{25acf997-44c9-45ab-86a3-a06db282110c}</t>
  </si>
  <si>
    <t>VON</t>
  </si>
  <si>
    <t>Vedlejší a ostatní náklady</t>
  </si>
  <si>
    <t>{d0251dc5-6935-4dc5-87c9-5c5742ad96c6}</t>
  </si>
  <si>
    <t>KRYCÍ LIST SOUPISU PRACÍ</t>
  </si>
  <si>
    <t>Objekt:</t>
  </si>
  <si>
    <t>SO 1 - SVP, SVK a zřízení BK v TÚ Zl. Koruna - Č. Krumlov</t>
  </si>
  <si>
    <t>Soupis:</t>
  </si>
  <si>
    <t>SO 1.1 -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</si>
  <si>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</si>
  <si>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</si>
  <si>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</si>
  <si>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</si>
  <si>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</si>
  <si>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</si>
  <si>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</si>
  <si>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</si>
  <si>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</si>
  <si>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</si>
  <si>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</si>
  <si>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</si>
  <si>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</si>
  <si>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</si>
  <si>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</si>
  <si>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</si>
  <si>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</si>
  <si>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</si>
  <si>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</si>
  <si>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</si>
  <si>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</si>
  <si>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5960101000</t>
  </si>
  <si>
    <t>Pražcové kotvy TDHB pro pražec betonový B 91</t>
  </si>
  <si>
    <t>kus</t>
  </si>
  <si>
    <t>Sborník UOŽI 01 2019</t>
  </si>
  <si>
    <t>8</t>
  </si>
  <si>
    <t>ROZPOCET</t>
  </si>
  <si>
    <t>4</t>
  </si>
  <si>
    <t>-193319299</t>
  </si>
  <si>
    <t>PP</t>
  </si>
  <si>
    <t>P</t>
  </si>
  <si>
    <t>Poznámka k položce:_x000D_
km 25,985 do km 26,800 ... 1 370 ks_x000D_
mezi výh. 8 - výh. 7 ... 117 ks</t>
  </si>
  <si>
    <t>VV</t>
  </si>
  <si>
    <t>1487*1</t>
  </si>
  <si>
    <t>5960101040</t>
  </si>
  <si>
    <t>Pražcové kotvy TDHB pro pražec dřevěný</t>
  </si>
  <si>
    <t>268360311</t>
  </si>
  <si>
    <t>Poznámka k položce:_x000D_
Výhybka č. 8_x000D_
výměnová část ... 19 ks_x000D_
zkrácené pražce za výh. v přímé ... 6 ks_x000D_
zkrácené pražce za výh. v odbočce .. 6 ks</t>
  </si>
  <si>
    <t>19+6+6</t>
  </si>
  <si>
    <t>3</t>
  </si>
  <si>
    <t>5962119025</t>
  </si>
  <si>
    <t>Zajištění PPK betonový sloupek pro konzolovou značku</t>
  </si>
  <si>
    <t>1307045586</t>
  </si>
  <si>
    <t>Poznámka k položce:_x000D_
Obchodní označení: AZZ410-19</t>
  </si>
  <si>
    <t>(900-120)/30</t>
  </si>
  <si>
    <t>5962119010</t>
  </si>
  <si>
    <t>Zajištění PPK konzolová značka</t>
  </si>
  <si>
    <t>-385075940</t>
  </si>
  <si>
    <t>5</t>
  </si>
  <si>
    <t>5962119020</t>
  </si>
  <si>
    <t>Zajištění PPK štítek konzolové a hřebové značky</t>
  </si>
  <si>
    <t>-823555347</t>
  </si>
  <si>
    <t>6</t>
  </si>
  <si>
    <t>5964133010</t>
  </si>
  <si>
    <t>Geotextilie ochranné</t>
  </si>
  <si>
    <t>m2</t>
  </si>
  <si>
    <t>-1688268509</t>
  </si>
  <si>
    <t>Poznámka k položce:_x000D_
Mezi výh. 7 a výh. 8 ( Před TO ČK ) + P1602 v km 26,068_x000D_
2 vrsty</t>
  </si>
  <si>
    <t>(7*1,4)*2</t>
  </si>
  <si>
    <t>((7*0,8)+(7*0,8))*2</t>
  </si>
  <si>
    <t>((7,5*1,2)+(7,5*1,2))*2 " dočasně po stranách u P 1602 pod štěrk 0/32 před 3. podbitím</t>
  </si>
  <si>
    <t>Součet</t>
  </si>
  <si>
    <t>7</t>
  </si>
  <si>
    <t>5955101020</t>
  </si>
  <si>
    <t>Kamenivo drcené štěrkodrť frakce 0/32</t>
  </si>
  <si>
    <t>t</t>
  </si>
  <si>
    <t>-202794011</t>
  </si>
  <si>
    <t>Poznámka k položce:_x000D_
stezky + dočasný dosyp obou stran P1602 km 26,068</t>
  </si>
  <si>
    <t>(14+14+26+3+13)*1*0,10*1,8" vlevo trati od námezníku od výh. č. 8 k výh. č. 7</t>
  </si>
  <si>
    <t>(37+82)*1*0,10*1,8" vpravo trati od km 26,788 k výh. č. 7</t>
  </si>
  <si>
    <t>(21*0,1)*1,8" přejezd mezi výh. 7 a výh. 8 ( Před TO ČK )</t>
  </si>
  <si>
    <t>(4*1*0,2)*1,8" vpravo dočasně u P1602</t>
  </si>
  <si>
    <t>(4*1*0,2)*1,8" vlevo dočasně u P1602</t>
  </si>
  <si>
    <t>5955101000</t>
  </si>
  <si>
    <t>Kamenivo drcené štěrk frakce 31,5/63 třídy BI</t>
  </si>
  <si>
    <t>-2119450807</t>
  </si>
  <si>
    <t>Poznámka k položce:_x000D_
18 vozů</t>
  </si>
  <si>
    <t>18*36*1,5</t>
  </si>
  <si>
    <t>9</t>
  </si>
  <si>
    <t>5964165000</t>
  </si>
  <si>
    <t>Betonová patka sloupku malá prefabrikát</t>
  </si>
  <si>
    <t>-624067133</t>
  </si>
  <si>
    <t>Poznámka k položce:_x000D_
P1602 km 26,068</t>
  </si>
  <si>
    <t>2*1</t>
  </si>
  <si>
    <t>10</t>
  </si>
  <si>
    <t>5962114025</t>
  </si>
  <si>
    <t>Výstroj sloupku patka hliníková kompletní (4 otvory)</t>
  </si>
  <si>
    <t>-511746186</t>
  </si>
  <si>
    <t>Poznámka k položce:_x000D_
P1602 km 29,068</t>
  </si>
  <si>
    <t>11</t>
  </si>
  <si>
    <t>5962113000</t>
  </si>
  <si>
    <t>Sloupek ocelový pozinkovaný 70 mm</t>
  </si>
  <si>
    <t>-105658032</t>
  </si>
  <si>
    <t xml:space="preserve">Poznámka k položce:_x000D_
P1602 km 26,068_x000D_
</t>
  </si>
  <si>
    <t>12</t>
  </si>
  <si>
    <t>5962114015</t>
  </si>
  <si>
    <t>Výstroj sloupku víčko plast 70 mm</t>
  </si>
  <si>
    <t>891977193</t>
  </si>
  <si>
    <t>13</t>
  </si>
  <si>
    <t>5962114000</t>
  </si>
  <si>
    <t>Výstroj sloupku objímka 50 až 100 mm kompletní</t>
  </si>
  <si>
    <t>548631442</t>
  </si>
  <si>
    <t>2+2</t>
  </si>
  <si>
    <t>14</t>
  </si>
  <si>
    <t>5962101055</t>
  </si>
  <si>
    <t>Návěstidlo výstražný kříž jednokolejný-značka 32a</t>
  </si>
  <si>
    <t>-141359160</t>
  </si>
  <si>
    <t>Návěstidlo výstražný kříž jednokolejný-značka A 32a-2</t>
  </si>
  <si>
    <t>Poznámka k položce:_x000D_
Výstražný kříž pro žel. přejezd jednokolejný - zvýrazněný;_x000D_
Délka ramen 1,2 m_x000D_
Vzorový list VL 6.1; A 32a-2; 07/2019; s účinností od 1. 8. 2019</t>
  </si>
  <si>
    <t>HSV</t>
  </si>
  <si>
    <t>Práce a dodávky HSV</t>
  </si>
  <si>
    <t>Komunikace pozemní</t>
  </si>
  <si>
    <t>K</t>
  </si>
  <si>
    <t>5905105030</t>
  </si>
  <si>
    <t>Doplnění KL kamenivem souvisle strojně v koleji</t>
  </si>
  <si>
    <t>m3</t>
  </si>
  <si>
    <t>-88962327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</si>
  <si>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</si>
  <si>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(18*36)-18" část určena pro zapuštění výhybky č. 8 do ŠL</t>
  </si>
  <si>
    <t>16</t>
  </si>
  <si>
    <t>5905105040</t>
  </si>
  <si>
    <t>Doplnění KL kamenivem souvisle strojně ve výhybce</t>
  </si>
  <si>
    <t>1020045792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</si>
  <si>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</si>
  <si>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pro zapuštění výhybky č. 8 do ŠL</t>
  </si>
  <si>
    <t>18*1</t>
  </si>
  <si>
    <t>17</t>
  </si>
  <si>
    <t>5905095040</t>
  </si>
  <si>
    <t>Úprava kolejového lože ojediněle ručně ve výhybce lože zapuštěné</t>
  </si>
  <si>
    <t>m</t>
  </si>
  <si>
    <t>-1714679514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</si>
  <si>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</si>
  <si>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38*1</t>
  </si>
  <si>
    <t>18</t>
  </si>
  <si>
    <t>5905115010</t>
  </si>
  <si>
    <t>Příplatek za úpravu nadvýšení KL v oblouku o malém poloměru</t>
  </si>
  <si>
    <t>-714019119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</si>
  <si>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</si>
  <si>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49+116+46+52+305+40+24+230+20</t>
  </si>
  <si>
    <t>19</t>
  </si>
  <si>
    <t>5905110010</t>
  </si>
  <si>
    <t>Snížení KL pod patou kolejnice v koleji</t>
  </si>
  <si>
    <t>km</t>
  </si>
  <si>
    <t>831176773</t>
  </si>
  <si>
    <t>Snížení KL pod patou kolejnice v koleji. Poznámka: 1. V cenách jsou započteny náklady na snížení KL pod patou kolejnice ručně vidlemi. 2. V cenách nejsou obsaženy náklady na doplnění a dodávku kameniva.</t>
  </si>
  <si>
    <t>0,902+0,077</t>
  </si>
  <si>
    <t>20</t>
  </si>
  <si>
    <t>5906035120</t>
  </si>
  <si>
    <t>Souvislá výměna pražců současně s výměnou nebo čištěním KL pražce betonové příčné vystrojené</t>
  </si>
  <si>
    <t>971563069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</si>
  <si>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</si>
  <si>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1633*1</t>
  </si>
  <si>
    <t>5905085055</t>
  </si>
  <si>
    <t>Souvislé čištění KL strojně koleje pražce betonové rozdělení "u"</t>
  </si>
  <si>
    <t>-2134827300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</si>
  <si>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</si>
  <si>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vč. 1x ASP</t>
  </si>
  <si>
    <t>0,902*1</t>
  </si>
  <si>
    <t>22</t>
  </si>
  <si>
    <t>5905100010</t>
  </si>
  <si>
    <t>Úprava kolejového lože souvisle strojně v koleji lože otevřené</t>
  </si>
  <si>
    <t>-712871890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</si>
  <si>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</si>
  <si>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 xml:space="preserve">Poznámka k položce:_x000D_
Přihrnutí štěrku po pokládce před čištěním </t>
  </si>
  <si>
    <t>0,902</t>
  </si>
  <si>
    <t>23</t>
  </si>
  <si>
    <t>5907025045</t>
  </si>
  <si>
    <t>Výměna kolejnicových pásů stávající upevnění tv. S49 rozdělení "u"</t>
  </si>
  <si>
    <t>-1997772736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</si>
  <si>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</si>
  <si>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2*(902+77)</t>
  </si>
  <si>
    <t>24</t>
  </si>
  <si>
    <t>5907050120</t>
  </si>
  <si>
    <t>Dělení kolejnic kyslíkem tv. S49</t>
  </si>
  <si>
    <t>63424008</t>
  </si>
  <si>
    <t>Dělení kolejnic kyslíkem tv. S49. Poznámka: 1. V cenách jsou započteny náklady na manipulaci podložení, označení a provedení řezu kolejnice.</t>
  </si>
  <si>
    <t>48*1</t>
  </si>
  <si>
    <t>25</t>
  </si>
  <si>
    <t>5908005430</t>
  </si>
  <si>
    <t>Oprava kolejnicového styku demontáž spojek tv. S49</t>
  </si>
  <si>
    <t>styk</t>
  </si>
  <si>
    <t>1097292226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</si>
  <si>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</si>
  <si>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56+8</t>
  </si>
  <si>
    <t>26</t>
  </si>
  <si>
    <t>5910015020</t>
  </si>
  <si>
    <t>Odtavovací stykové svařování mobilní svářečkou kolejnic nových délky do 150 m tv. S49</t>
  </si>
  <si>
    <t>svar</t>
  </si>
  <si>
    <t>1092834259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</si>
  <si>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</si>
  <si>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34-6</t>
  </si>
  <si>
    <t>27</t>
  </si>
  <si>
    <t>5910020130</t>
  </si>
  <si>
    <t>Svařování kolejnic termitem plný předehřev standardní spára svar jednotlivý tv. S49</t>
  </si>
  <si>
    <t>110388294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</si>
  <si>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</si>
  <si>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3*2</t>
  </si>
  <si>
    <t>28</t>
  </si>
  <si>
    <t>5910035030</t>
  </si>
  <si>
    <t>Dosažení dovolené upínací teploty v BK prodloužením kolejnicového pásu v koleji tv. S49</t>
  </si>
  <si>
    <t>1651007931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</si>
  <si>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</si>
  <si>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</t>
  </si>
  <si>
    <t>5910040330</t>
  </si>
  <si>
    <t>Umožnění volné dilatace kolejnice demontáž upevňovadel s osazením kluzných podložek rozdělení pražců "u"</t>
  </si>
  <si>
    <t>-1609573242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</si>
  <si>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</si>
  <si>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(77+902+100)*2</t>
  </si>
  <si>
    <t>30</t>
  </si>
  <si>
    <t>5910040430</t>
  </si>
  <si>
    <t>Umožnění volné dilatace kolejnice montáž upevňovadel s odstraněním kluzných podložek rozdělení pražců "u"</t>
  </si>
  <si>
    <t>1880959499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</si>
  <si>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</si>
  <si>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</t>
  </si>
  <si>
    <t>5910045030</t>
  </si>
  <si>
    <t>Zajištění polohy kolejnice bočními válečkovými opěrkami rozdělení pražců "u"</t>
  </si>
  <si>
    <t>-721530741</t>
  </si>
  <si>
    <t>Zajištění polohy kolejnice bočními válečkovými opěrkami rozdělení pražců "u". Poznámka: 1. V cenách jsou započteny náklady na montáž a demontáž bočních opěrek v oblouku o malém poloměru.</t>
  </si>
  <si>
    <t>(116+305+154)*2</t>
  </si>
  <si>
    <t>32</t>
  </si>
  <si>
    <t>5910120010</t>
  </si>
  <si>
    <t>Ohýbání kolejnic hmotnosti do 50 kg/m</t>
  </si>
  <si>
    <t>-1936287974</t>
  </si>
  <si>
    <t>Ohýbání kolejnic hmotnosti do 50 kg/m. Poznámka: 1. V cenách jsou započteny náklady na manipulace a ohýbání do potřebného poloměru.</t>
  </si>
  <si>
    <t>(34+116+305+230)*2</t>
  </si>
  <si>
    <t>33</t>
  </si>
  <si>
    <t>5910136010</t>
  </si>
  <si>
    <t>Montáž pražcové kotvy v koleji</t>
  </si>
  <si>
    <t>1524050356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</si>
  <si>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</si>
  <si>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položce:_x000D_
B91S/2 + Dřeva</t>
  </si>
  <si>
    <t>1487+31</t>
  </si>
  <si>
    <t>34</t>
  </si>
  <si>
    <t>5913035020</t>
  </si>
  <si>
    <t>Demontáž celopryžové přejezdové konstrukce málo zatížené v koleji část vnitřní</t>
  </si>
  <si>
    <t>2100016996</t>
  </si>
  <si>
    <t>Demontáž celopryžové přejezdové konstrukce málo zatížené v koleji část vnitřní. Poznámka: 1. V cenách jsou započteny náklady na demontáž konstrukce, naložení na dopravní prostředek.</t>
  </si>
  <si>
    <t>Poznámka k položce:_x000D_
Mezi výh. 7 a výh. 8 ( Před TO ČK )</t>
  </si>
  <si>
    <t>4,8*1</t>
  </si>
  <si>
    <t>35</t>
  </si>
  <si>
    <t>5913025030</t>
  </si>
  <si>
    <t>Demontáž dílů přejezdu celopryžového v koleji náběhový klín</t>
  </si>
  <si>
    <t>-186155174</t>
  </si>
  <si>
    <t>Demontáž dílů přejezdu celopryžového v koleji náběhový klín. Poznámka: 1. V cenách jsou započteny náklady na demontáž a naložení dílů na dopravní prostředek.</t>
  </si>
  <si>
    <t>1+1</t>
  </si>
  <si>
    <t>36</t>
  </si>
  <si>
    <t>5913060010</t>
  </si>
  <si>
    <t>Demontáž dílů betonové přejezdové konstrukce vnějšího panelu</t>
  </si>
  <si>
    <t>1800747621</t>
  </si>
  <si>
    <t>Demontáž dílů betonové přejezdové konstrukce vnějšího panelu. Poznámka: 1. V cenách jsou započteny náklady na demontáž konstrukce a naložení na dopravní prostředek.</t>
  </si>
  <si>
    <t>4+4</t>
  </si>
  <si>
    <t>37</t>
  </si>
  <si>
    <t>5913065020</t>
  </si>
  <si>
    <t>Montáž dílů betonové přejezdové konstrukce v koleji vnitřního panelu</t>
  </si>
  <si>
    <t>2123298411</t>
  </si>
  <si>
    <t>Montáž dílů betonové přejezdové konstrukce v koleji vnitřního panelu. Poznámka: 1. V cenách jsou započteny náklady na montáž dílů. 2. V cenách nejsou obsaženy náklady na dodávku materiálu.</t>
  </si>
  <si>
    <t>Poznámka k položce:_x000D_
Mezi výh. 7 a výh. 8 ( Před TO ČK )_x000D_
Na geotextilii se štěrkem 0-32</t>
  </si>
  <si>
    <t>38</t>
  </si>
  <si>
    <t>5913065030</t>
  </si>
  <si>
    <t>Montáž dílů betonové přejezdové konstrukce v koleji náběhového klínu</t>
  </si>
  <si>
    <t>-1451500925</t>
  </si>
  <si>
    <t>Montáž dílů betonové přejezdové konstrukce v koleji náběhového klínu. Poznámka: 1. V cenách jsou započteny náklady na montáž dílů. 2. V cenách nejsou obsaženy náklady na dodávku materiálu.</t>
  </si>
  <si>
    <t>39</t>
  </si>
  <si>
    <t>5913065010</t>
  </si>
  <si>
    <t>Montáž dílů betonové přejezdové konstrukce v koleji vnějšího panelu</t>
  </si>
  <si>
    <t>-1619509939</t>
  </si>
  <si>
    <t>Montáž dílů betonové přejezdové konstrukce v koleji vnějšího panelu. Poznámka: 1. V cenách jsou započteny náklady na montáž dílů. 2. V cenách nejsou obsaženy náklady na dodávku materiálu.</t>
  </si>
  <si>
    <t>40</t>
  </si>
  <si>
    <t>5913235010</t>
  </si>
  <si>
    <t>Dělení AB komunikace řezáním hloubky do 10 cm</t>
  </si>
  <si>
    <t>-526877621</t>
  </si>
  <si>
    <t>Dělení AB komunikace řezáním hloubky do 10 cm. Poznámka: 1. V cenách jsou započteny náklady na provedení úkolu.</t>
  </si>
  <si>
    <t>Poznámka k položce:_x000D_
P6097 v km 11,753</t>
  </si>
  <si>
    <t>2*3,5</t>
  </si>
  <si>
    <t>41</t>
  </si>
  <si>
    <t>5913240010</t>
  </si>
  <si>
    <t>Odstranění AB komunikace odtěžením nebo frézováním hloubky do 10 cm</t>
  </si>
  <si>
    <t>-2021859798</t>
  </si>
  <si>
    <t>Odstranění AB komunikace odtěžením nebo frézováním hloubky do 10 cm. Poznámka: 1. V cenách jsou započteny náklady na odtěžení nebo frézování a naložení výzisku na dopravní prostředek.</t>
  </si>
  <si>
    <t xml:space="preserve">Poznámka k položce:_x000D_
Přejezd P1602 v km 26,068_x000D_
_x000D_
vlevo 0,5 x 3,5 m = 1,75 m2_x000D_
vpravo 0,5 x 3,5 m = 1,75 m2 </t>
  </si>
  <si>
    <t>2*(0,5*3,5)</t>
  </si>
  <si>
    <t>42</t>
  </si>
  <si>
    <t>5913060020</t>
  </si>
  <si>
    <t>Demontáž dílů betonové přejezdové konstrukce vnitřního panelu</t>
  </si>
  <si>
    <t>-963397050</t>
  </si>
  <si>
    <t>Demontáž dílů betonové přejezdové konstrukce vnitřního panelu. Poznámka: 1. V cenách jsou započteny náklady na demontáž konstrukce a naložení na dopravní prostředek.</t>
  </si>
  <si>
    <t>43</t>
  </si>
  <si>
    <t>5913060030</t>
  </si>
  <si>
    <t>Demontáž dílů betonové přejezdové konstrukce náběhového klínu</t>
  </si>
  <si>
    <t>-337416588</t>
  </si>
  <si>
    <t>Demontáž dílů betonové přejezdové konstrukce náběhového klínu. Poznámka: 1. V cenách jsou započteny náklady na demontáž konstrukce a naložení na dopravní prostředek.</t>
  </si>
  <si>
    <t>44</t>
  </si>
  <si>
    <t>5913130010</t>
  </si>
  <si>
    <t>Demontáž dílů přejezdové konstrukce se silničními panely vnější ochranný trámec</t>
  </si>
  <si>
    <t>2021758324</t>
  </si>
  <si>
    <t>Demontáž dílů přejezdové konstrukce se silničními panely vnější ochranný trámec. Poznámka: 1. V cenách jsou započteny náklady na demontáž a naložení na dopravní prostředek.</t>
  </si>
  <si>
    <t>45</t>
  </si>
  <si>
    <t>5913040020</t>
  </si>
  <si>
    <t>Montáž celopryžové přejezdové konstrukce málo zatížené v koleji část vnitřní</t>
  </si>
  <si>
    <t>-1444264607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</si>
  <si>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</si>
  <si>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 xml:space="preserve">Poznámka k položce:_x000D_
P1602 km 26,068_x000D_
_x000D_
Rosehill Rail - Baseplated vnitřní panely_x000D_
R 200, délka 7,2 m, B91/S2, 49E1_x000D_
_x000D_
</t>
  </si>
  <si>
    <t>7,2*1</t>
  </si>
  <si>
    <t>46</t>
  </si>
  <si>
    <t>5909050010</t>
  </si>
  <si>
    <t>Stabilizace kolejového lože koleje nově zřízeného nebo čistého</t>
  </si>
  <si>
    <t>1973665858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</si>
  <si>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</si>
  <si>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47</t>
  </si>
  <si>
    <t>5909031020</t>
  </si>
  <si>
    <t>Úprava GPK koleje směrové a výškové uspořádání pražce betonové</t>
  </si>
  <si>
    <t>-1686374177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</si>
  <si>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</si>
  <si>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2x ASP (obsahuje 1x ASP pro snížení převýšení pro SČ)_x000D_
(+ další 1x ASP je součástí položky strojní čištění č.p. 5909031020)</t>
  </si>
  <si>
    <t>(0,077+0,902+0,100)*2</t>
  </si>
  <si>
    <t>48</t>
  </si>
  <si>
    <t>5909042010</t>
  </si>
  <si>
    <t>Přesná úprava GPK výhybky směrové a výškové uspořádání pražce dřevěné nebo ocelové</t>
  </si>
  <si>
    <t>1898637433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</si>
  <si>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</si>
  <si>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2x ASPv výh. č. 8</t>
  </si>
  <si>
    <t>2*(38+15)</t>
  </si>
  <si>
    <t>49</t>
  </si>
  <si>
    <t>5912060210</t>
  </si>
  <si>
    <t>Demontáž zajišťovací značky včetně sloupku a základu konzolové</t>
  </si>
  <si>
    <t>-1944091708</t>
  </si>
  <si>
    <t>Demontáž zajišťovací značky včetně sloupku a základu konzolové. Poznámka: 1. V cenách jsou započteny náklady na demontáž součástí značky, úpravu a urovnání terénu.</t>
  </si>
  <si>
    <t>26*1</t>
  </si>
  <si>
    <t>50</t>
  </si>
  <si>
    <t>5912065210</t>
  </si>
  <si>
    <t>Montáž zajišťovací značky včetně sloupku a základu konzolové</t>
  </si>
  <si>
    <t>171237271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</si>
  <si>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</si>
  <si>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51</t>
  </si>
  <si>
    <t>5906105010</t>
  </si>
  <si>
    <t>Demontáž pražce dřevěný</t>
  </si>
  <si>
    <t>2076088084</t>
  </si>
  <si>
    <t>Demontáž pražce dřevěný. Poznámka: 1. V cenách jsou započteny náklady na manipulaci, demontáž, odstrojení do součástí a uložení pražců.</t>
  </si>
  <si>
    <t xml:space="preserve">Poznámka k položce:_x000D_
stávající rozdělení bylo "c"_x000D_
celkem 1 477 ks (z toho bude 180 výzisk),_x000D_
1 477 - 180 = 1 297 ks_x000D_
</t>
  </si>
  <si>
    <t>((902+70)/25*38)-0,44-(75+105)"vyzískáno bude 75+105=180 ks dřev. pražců VYSTROJENÝCH ŽS4</t>
  </si>
  <si>
    <t>52</t>
  </si>
  <si>
    <t>5905020010</t>
  </si>
  <si>
    <t>Oprava stezky strojně s odstraněním drnu a nánosu do 10 cm</t>
  </si>
  <si>
    <t>111700632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</si>
  <si>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</si>
  <si>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Poznámka k položce:_x000D_
obvod výhybky č. 8</t>
  </si>
  <si>
    <t>(14+14+26+3+13)*1" vlevo trati od námezníku výh. č. 8 k výh. č. 7</t>
  </si>
  <si>
    <t>(37+82)*1" vpravo trati od km 26,788 k výh. č. 7</t>
  </si>
  <si>
    <t>53</t>
  </si>
  <si>
    <t>5913321030</t>
  </si>
  <si>
    <t>Výměna svislé dopravní značky včetně sloupku a patky</t>
  </si>
  <si>
    <t>-991149503</t>
  </si>
  <si>
    <t>Výměna svislé dopravní značky včetně sloupku a patky. Poznámka: 1. V cenách jsou započteny náklady na demontáž, výměnu a montáž dílů včetně zemních prací a úpravy terénu. 2. V cenách nejsou obsaženy náklady na dodávku materiálu.</t>
  </si>
  <si>
    <t>Poznámka k položce:_x000D_
P1602, km 26,068_x000D_
Výstražný kříž pro žel. přejezd jednokolejný - zvýrazněný;_x000D_
Délka ramen 1,2 m_x000D_
Vzorový list VL 6.1; A 32a-2; 07/2019; s účinností od 1. 8. 2019</t>
  </si>
  <si>
    <t>54</t>
  </si>
  <si>
    <t>-1409014705</t>
  </si>
  <si>
    <t>Poznámka k položce:_x000D_
stezky + P1602 dočasně obě strany</t>
  </si>
  <si>
    <t>(14+14+26+3+13)*1*0,10" vlevo trati od námezníku k výh. č. 7</t>
  </si>
  <si>
    <t>(37+82)*1*0,10" vpravo trati od km 26,788 k výh. č. 7</t>
  </si>
  <si>
    <t>(21*0,1)" přejezd mezi výh. 7 a výh. 8 ( Před TO ČK )</t>
  </si>
  <si>
    <t>(4*1*0,2)" vpravo dočasně u P1602</t>
  </si>
  <si>
    <t>(4*1*0,2)" vlevo dočasně u P1602</t>
  </si>
  <si>
    <t>55</t>
  </si>
  <si>
    <t>5915020010</t>
  </si>
  <si>
    <t>Povrchová úprava plochy železničního spodku</t>
  </si>
  <si>
    <t>844520077</t>
  </si>
  <si>
    <t>Povrchová úprava plochy železničního spodku. Poznámka: 1. V cenách jsou započteny náklady na urovnání a úpravu ploch nebo skládek výzisku kameniva a zeminy s jejich případnou rekultivací.</t>
  </si>
  <si>
    <t>Poznámka k položce:_x000D_
P1602 obě strany (včetně zhutnění) dočasně do provedení 3. podbití</t>
  </si>
  <si>
    <t>(4*1)" vpravo dočasně u P1602</t>
  </si>
  <si>
    <t>(4*1)" vlevo dočasně u P1602</t>
  </si>
  <si>
    <t>OST</t>
  </si>
  <si>
    <t>Ostatní</t>
  </si>
  <si>
    <t>56</t>
  </si>
  <si>
    <t>7592007050</t>
  </si>
  <si>
    <t>Demontáž počítacího bodu (senzoru) RSR 180</t>
  </si>
  <si>
    <t>512</t>
  </si>
  <si>
    <t>169934241</t>
  </si>
  <si>
    <t>3*1</t>
  </si>
  <si>
    <t>57</t>
  </si>
  <si>
    <t>7592005050</t>
  </si>
  <si>
    <t>Montáž počítacího bodu (senzoru) RSR 180</t>
  </si>
  <si>
    <t>-1640698236</t>
  </si>
  <si>
    <t>Montáž počítacího bodu (senzoru) RSR 180 - uložení a připevnění na určené místo, seřízení polohy, přezkoušení</t>
  </si>
  <si>
    <t>58</t>
  </si>
  <si>
    <t>7590157040</t>
  </si>
  <si>
    <t>Demontáž uzemnění pasivní ochrany u neelektrizovaných tratí</t>
  </si>
  <si>
    <t>-140103423</t>
  </si>
  <si>
    <t>59</t>
  </si>
  <si>
    <t>7590155044</t>
  </si>
  <si>
    <t>Montáž pasivní ochrany pro omezení atmosférických vlivů u neelektrizovaných tratí jednoduché bez uzemnění</t>
  </si>
  <si>
    <t>-2056525231</t>
  </si>
  <si>
    <t>60</t>
  </si>
  <si>
    <t>7594107360</t>
  </si>
  <si>
    <t>Demontáž lanového propojení stykového č.v. 70 301</t>
  </si>
  <si>
    <t>-2021917820</t>
  </si>
  <si>
    <t>20*1</t>
  </si>
  <si>
    <t>61</t>
  </si>
  <si>
    <t>9903200100</t>
  </si>
  <si>
    <t>Přeprava mechanizace na místo prováděných prací o hmotnosti přes 12 t přes 50 do 100 km</t>
  </si>
  <si>
    <t>434224484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</si>
  <si>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</si>
  <si>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62</t>
  </si>
  <si>
    <t>9903200200</t>
  </si>
  <si>
    <t>Přeprava mechanizace na místo prováděných prací o hmotnosti přes 12 t do 200 km</t>
  </si>
  <si>
    <t>-9258692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</si>
  <si>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</si>
  <si>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63</t>
  </si>
  <si>
    <t>9902100100</t>
  </si>
  <si>
    <t>Doprava dodávek zhotovitele, dodávek objednatele nebo výzisku mechanizací přes 3,5 t sypanin  do 10 km</t>
  </si>
  <si>
    <t>-1862753833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</si>
  <si>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</si>
  <si>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odpadu od čističky na místo určení (km 26,350 - 26,550 vlevo + vpravo)</t>
  </si>
  <si>
    <t>(13*36*1,8)</t>
  </si>
  <si>
    <t>64</t>
  </si>
  <si>
    <t>-670357890</t>
  </si>
  <si>
    <t>Poznámka k položce:_x000D_
NOVÝ štěrky do žkm stavby</t>
  </si>
  <si>
    <t>40,68+972</t>
  </si>
  <si>
    <t>65</t>
  </si>
  <si>
    <t>9902200700</t>
  </si>
  <si>
    <t>Doprava dodávek zhotovitele, dodávek objednatele nebo výzisku mechanizací přes 3,5 t objemnějšího kusového materiálu do 100 km</t>
  </si>
  <si>
    <t>-1893010985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</si>
  <si>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</si>
  <si>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Poznámka k položce:_x000D_
doprava NOVÉHO materiálu do žkm stavby - pražcové kotvy + ZZ </t>
  </si>
  <si>
    <t>14,929+0,314+(26*0,110)</t>
  </si>
  <si>
    <t>66</t>
  </si>
  <si>
    <t>9902900200</t>
  </si>
  <si>
    <t>Naložení  objemnějšího kusového materiálu, vybouraných hmot</t>
  </si>
  <si>
    <t>-222022513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</si>
  <si>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</si>
  <si>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Poznámka k položce:_x000D_
Manipulace s NOVÝMI kolejnicemi a pražcemi při dopravě do žkm stavby (VYKLÁDKA z vozů v žst. ČK)_x000D__x000D_
_x000D_
</t>
  </si>
  <si>
    <t>100,015+533,991</t>
  </si>
  <si>
    <t>67</t>
  </si>
  <si>
    <t>9902200100</t>
  </si>
  <si>
    <t>Doprava dodávek zhotovitele, dodávek objednatele nebo výzisku mechanizací přes 3,5 t objemnějšího kusového materiálu do 10 km</t>
  </si>
  <si>
    <t>1101367573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</si>
  <si>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</si>
  <si>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NOVÉHO materiálu z žst. ČK do žkm stavby - kolejnice tv. 49E1ateriálu a pražce betonové B91S/2 vystrojené</t>
  </si>
  <si>
    <t>100,015+89,925+444,066</t>
  </si>
  <si>
    <t>68</t>
  </si>
  <si>
    <t>1895816015</t>
  </si>
  <si>
    <t xml:space="preserve">Poznámka k položce:_x000D_
Nakládka UŽITÝCH kolejnic v žkm stavby při dopravě na deponii do žst. ČK_x000D__x000D_
_x000D_
</t>
  </si>
  <si>
    <t>((979*2)*0,95)*0,04943</t>
  </si>
  <si>
    <t>69</t>
  </si>
  <si>
    <t>1540034097</t>
  </si>
  <si>
    <t>Poznámka k položce:_x000D_
odvoz UŽITÉHO materiálu ze žkm stavby na deponii do žst. ČK - staré kolejnice S49</t>
  </si>
  <si>
    <t>70</t>
  </si>
  <si>
    <t>-1403455537</t>
  </si>
  <si>
    <t>Poznámka k položce:_x000D_
odvoz UŽITÉHO materiálu - staré dřevěné pražce 1 477 ks (z toho bude 180 výzisk) z žkm stavby na deponii do žst. ČK_x000D_
1 477 - 180 = 1 297 ks_x000D_
a staré zajišťovací značky 26 ks</t>
  </si>
  <si>
    <t>1297*0,085</t>
  </si>
  <si>
    <t>180*0,1</t>
  </si>
  <si>
    <t>1477*0,027" vystrojení ŽS4</t>
  </si>
  <si>
    <t>26*0,1</t>
  </si>
  <si>
    <t>71</t>
  </si>
  <si>
    <t>135961990</t>
  </si>
  <si>
    <t xml:space="preserve">Poznámka k položce:_x000D_
Nakládka UŽITÝCH pražců + asfaltu + bet. ZZ +  2*ŽPP1 + plastů při dopravě k likvidaci_x000D__x000D_
_x000D_
</t>
  </si>
  <si>
    <t>((1297*85)/1000)+(4*0,085)</t>
  </si>
  <si>
    <t>7,7+0,718+2,6+2,96</t>
  </si>
  <si>
    <t>72</t>
  </si>
  <si>
    <t>9902200500</t>
  </si>
  <si>
    <t>Doprava dodávek zhotovitele, dodávek objednatele nebo výzisku mechanizací přes 3,5 t objemnějšího kusového materiálu do 60 km</t>
  </si>
  <si>
    <t>586937127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</si>
  <si>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</si>
  <si>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UŽITÉ pražce + asfalt + bet. ZZ + 2*ŽPP1 + plastů při dopravě k likvidaci</t>
  </si>
  <si>
    <t>73</t>
  </si>
  <si>
    <t>9909000200</t>
  </si>
  <si>
    <t>Poplatek za uložení nebezpečného odpadu na oficiální skládku</t>
  </si>
  <si>
    <t>-1324817291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</si>
  <si>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</si>
  <si>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 xml:space="preserve">Poznámka k položce:_x000D_
P1602 km 26,068 ... Asfalt_x000D_
_x000D_
vlevo 0,5 x 3,5 m = 1,75 m2_x000D_
vpravo 0,5 x 3,5 m = 1,75 m2 </t>
  </si>
  <si>
    <t>(2*(0,5*3,5))*2,2</t>
  </si>
  <si>
    <t>74</t>
  </si>
  <si>
    <t>9909000300</t>
  </si>
  <si>
    <t>Poplatek za likvidaci dřevěných kolejnicových podpor</t>
  </si>
  <si>
    <t>-344217782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</si>
  <si>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</si>
  <si>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1477 ks dřev. pražců - 180 ks výzisk = 1 297 Dřev. pražců + 4x výdřeva P1602</t>
  </si>
  <si>
    <t>75</t>
  </si>
  <si>
    <t>9909000400</t>
  </si>
  <si>
    <t>Poplatek za likvidaci plastových součástí</t>
  </si>
  <si>
    <t>67174113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</si>
  <si>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</si>
  <si>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((1297*0,182)/1000)+((1477*0,326)/1000)" polyethylén + gumy</t>
  </si>
  <si>
    <t>76</t>
  </si>
  <si>
    <t>9909000500</t>
  </si>
  <si>
    <t>Poplatek uložení odpadu betonových prefabrikátů</t>
  </si>
  <si>
    <t>1086039737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</si>
  <si>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</si>
  <si>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položce:_x000D_
staré zajišťovací značky + 2x ŽPP1</t>
  </si>
  <si>
    <t>(26*0,1)+(2*1,48)</t>
  </si>
  <si>
    <t>SO 1.2 - Železniční svršek - následné podbití</t>
  </si>
  <si>
    <t>5963146025</t>
  </si>
  <si>
    <t>Asfaltový beton ACP 22S 50/70 hrubozrnný podkladní vrstva</t>
  </si>
  <si>
    <t>-369856495</t>
  </si>
  <si>
    <t xml:space="preserve">Poznámka k položce:_x000D_
Přejezd P1602 v km 26,068_x000D_
_x000D_
vlevo 1 x 4,0 m = 4,0 m2_x000D_
vpravo 1 x 4,0 m = 4,0 m2 </t>
  </si>
  <si>
    <t>(4*1)*0,06*2,2" vpravo</t>
  </si>
  <si>
    <t>(4*1)*0,06*2,2"vlevo</t>
  </si>
  <si>
    <t>5963146000</t>
  </si>
  <si>
    <t>Asfaltový beton ACO 11S 50/70 střednězrnný-obrusná vrstva</t>
  </si>
  <si>
    <t>105131738</t>
  </si>
  <si>
    <t>(4*1)*0,05*2,2" vpravo</t>
  </si>
  <si>
    <t>(4*1)*0,05*2,2"vlevo</t>
  </si>
  <si>
    <t>5963152000</t>
  </si>
  <si>
    <t>Asfaltová zálivka pro trhliny a spáry</t>
  </si>
  <si>
    <t>kg</t>
  </si>
  <si>
    <t>2000600292</t>
  </si>
  <si>
    <t>Poznámka k položce:_x000D_
Přejezd P1602 v km 26,068_x000D_
4 * 4 = 16 m</t>
  </si>
  <si>
    <t>6*1</t>
  </si>
  <si>
    <t>Poznámka k položce:_x000D_
3 vozy</t>
  </si>
  <si>
    <t>3*36*1,5</t>
  </si>
  <si>
    <t>-1087360258</t>
  </si>
  <si>
    <t>Poznámka k položce:_x000D_
Mezi výh. 7 a výh. 8 ( před TO ČK ) 2 vrsty</t>
  </si>
  <si>
    <t>1634256571</t>
  </si>
  <si>
    <t xml:space="preserve">Poznámka k položce:_x000D_
na geotextilii pod 2 panely ŽPP1 mezi výh. č. 7 a výh. 8 před TO ČK </t>
  </si>
  <si>
    <t>(3*36)+2,1-10" část určena pro výhybku č. 8</t>
  </si>
  <si>
    <t>Poznámka k položce:_x000D_
pro výh. č. 8</t>
  </si>
  <si>
    <t>10*1</t>
  </si>
  <si>
    <t>Poznámka k položce:_x000D_
výh. č. 8</t>
  </si>
  <si>
    <t>5913250010</t>
  </si>
  <si>
    <t>Zřízení konstrukce vozovky asfaltobetonové dle vzorového listu Ž lehké - ložní a obrusná vrstva tloušťky do 12 cm</t>
  </si>
  <si>
    <t>2130636579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</si>
  <si>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</si>
  <si>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Poznámka k položce:_x000D_
Přejezd P1602 v km 26,068_x000D_
_x000D_
vlevo 1 x 4,0 m = 4,0 m2_x000D_
vpravo 1 x 4,0 m = 4,0 m2 _x000D_
_x000D_
Bude provedeno až po následném podbití</t>
  </si>
  <si>
    <t>(4*1)" vpravo</t>
  </si>
  <si>
    <t>(4*1)"vlevo</t>
  </si>
  <si>
    <t>5909030020</t>
  </si>
  <si>
    <t>Následná úprava GPK koleje směrové a výškové uspořádání pražce betonové</t>
  </si>
  <si>
    <t>-544022696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</si>
  <si>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</si>
  <si>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(0,077+0,902+0,100)</t>
  </si>
  <si>
    <t>5909040010</t>
  </si>
  <si>
    <t>Následná úprava GPK výhybky směrové a výškové uspořádání pražce dřevěné nebo ocelové</t>
  </si>
  <si>
    <t>1962355926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</si>
  <si>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</si>
  <si>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38+15</t>
  </si>
  <si>
    <t>5915010010</t>
  </si>
  <si>
    <t>Těžení zeminy nebo horniny železničního spodku I. třídy</t>
  </si>
  <si>
    <t>-1137614014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</si>
  <si>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</si>
  <si>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Poznámka k položce:_x000D_
P1602 km 26,068 odstranění dočasně umístěného štěrku 0/32 po obou stranách před 3. podbitím</t>
  </si>
  <si>
    <t>-1682635436</t>
  </si>
  <si>
    <t>Poznámka k položce:_x000D_
P1602 km 26,068 před provedenním 3. (následného) podbití_x000D_
_x000D_
Rosehill Rail - Baseplated vnitřní panely_x000D_
R 200, délka 7,2 m, B91/S2, 49E1</t>
  </si>
  <si>
    <t>881288686</t>
  </si>
  <si>
    <t xml:space="preserve">Poznámka k položce:_x000D_
P1602 km 26,068 po provedeném 3. (následném) podbití_x000D_
_x000D_
Rosehill Rail - Baseplated vnitřní panely_x000D_
R 200, délka 7,2 m, B91/S2, 49E1_x000D_
_x000D_
</t>
  </si>
  <si>
    <t>488570924</t>
  </si>
  <si>
    <t>-36303236</t>
  </si>
  <si>
    <t>Poznámka k položce:_x000D_
NOVÝ štěrk + asfalt do žkm stavby</t>
  </si>
  <si>
    <t>162+3,78+(1,056+0,88)</t>
  </si>
  <si>
    <t>SO 1.3 - Materiál a práce zadavatele -  NEOCEŇOVAT !</t>
  </si>
  <si>
    <t>VRN - Vedlejší rozpočtové náklady</t>
  </si>
  <si>
    <t>5956140030</t>
  </si>
  <si>
    <t>Pražec betonový příčný vystrojený včetně kompletů tv. B 91S/2 (S)</t>
  </si>
  <si>
    <t>1683026003</t>
  </si>
  <si>
    <t>275*1</t>
  </si>
  <si>
    <t>1201480671</t>
  </si>
  <si>
    <t>1358*1</t>
  </si>
  <si>
    <t>5957104025</t>
  </si>
  <si>
    <t>Kolejnicové pásy třídy R260 tv. 49 E1 délky 75 metrů</t>
  </si>
  <si>
    <t>1338054136</t>
  </si>
  <si>
    <t>(2*13)+1</t>
  </si>
  <si>
    <t>5963101000</t>
  </si>
  <si>
    <t>Přejezd celopryžový pro zatížené komunikace</t>
  </si>
  <si>
    <t>-1584484018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</si>
  <si>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</si>
  <si>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</si>
  <si>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</si>
  <si>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</si>
  <si>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</si>
  <si>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-278007577</t>
  </si>
  <si>
    <t>VON - Vedlejší a ostatní náklady</t>
  </si>
  <si>
    <t>022121001</t>
  </si>
  <si>
    <t>Geodetické práce Diagnostika technické infrastruktury Vytýčení trasy inženýrských sítí</t>
  </si>
  <si>
    <t>1984763401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</si>
  <si>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</si>
  <si>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</si>
  <si>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022101001</t>
  </si>
  <si>
    <t>Geodetické práce Geodetické práce před opravou</t>
  </si>
  <si>
    <t>1024</t>
  </si>
  <si>
    <t>41670198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</si>
  <si>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</si>
  <si>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</si>
  <si>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247843125</t>
  </si>
  <si>
    <t>021211001</t>
  </si>
  <si>
    <t>Průzkumné práce pro opravy Doplňující laboratorní rozbor kontaminace zeminy nebo kol. lože</t>
  </si>
  <si>
    <t>-994819412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</si>
  <si>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</si>
  <si>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</si>
  <si>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</si>
  <si>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-754202215</t>
  </si>
  <si>
    <t>029101001</t>
  </si>
  <si>
    <t>Ostatní náklady Náklady na informační cedule, desky, publikační náklady, aj.</t>
  </si>
  <si>
    <t>-578962488</t>
  </si>
  <si>
    <t>033131001</t>
  </si>
  <si>
    <t>Provozní vlivy Organizační zajištění prací při zřizování a udržování BK kolejí a výhybek</t>
  </si>
  <si>
    <t>-937422005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</si>
  <si>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</si>
  <si>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022101021</t>
  </si>
  <si>
    <t>Geodetické práce Geodetické práce po ukončení opravy</t>
  </si>
  <si>
    <t>1302218994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</si>
  <si>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</si>
  <si>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</si>
  <si>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</si>
  <si>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</si>
  <si>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</si>
  <si>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</si>
  <si>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</si>
  <si>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</si>
  <si>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</si>
  <si>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</si>
  <si>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</si>
  <si>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</si>
  <si>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</si>
  <si>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</si>
  <si>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</si>
  <si>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</si>
  <si>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</si>
  <si>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</si>
  <si>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</si>
  <si>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</si>
  <si>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</si>
  <si>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</si>
  <si>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</si>
  <si>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</si>
  <si>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</si>
  <si>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</si>
  <si>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</si>
  <si>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</si>
  <si>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</si>
  <si>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</si>
  <si>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</si>
  <si>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</si>
  <si>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</si>
  <si>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</si>
  <si>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</si>
  <si>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</si>
  <si>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</si>
  <si>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</si>
  <si>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</si>
  <si>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</si>
  <si>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</si>
  <si>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</si>
  <si>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</si>
  <si>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</si>
  <si>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</si>
  <si>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</si>
  <si>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</si>
  <si>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</si>
  <si>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</si>
  <si>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</si>
  <si>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</si>
  <si>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</si>
  <si>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</si>
  <si>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</si>
  <si>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</si>
  <si>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</si>
  <si>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</si>
  <si>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</si>
  <si>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</si>
  <si>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</si>
  <si>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</si>
  <si>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</si>
  <si>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</si>
  <si>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</si>
  <si>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</si>
  <si>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</si>
  <si>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</si>
  <si>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</si>
  <si>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</si>
  <si>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</si>
  <si>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</si>
  <si>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</si>
  <si>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</si>
  <si>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</si>
  <si>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</si>
  <si>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</si>
  <si>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</si>
  <si>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</si>
  <si>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</si>
  <si>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</si>
  <si>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</si>
  <si>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</si>
  <si>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</si>
  <si>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</si>
  <si>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</si>
  <si>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</si>
  <si>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</si>
  <si>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</si>
  <si>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</si>
  <si>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</si>
  <si>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</si>
  <si>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</si>
  <si>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</si>
  <si>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</si>
  <si>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</si>
  <si>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</si>
  <si>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</si>
  <si>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</si>
  <si>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</si>
  <si>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</si>
  <si>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</si>
  <si>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</si>
  <si>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</si>
  <si>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</si>
  <si>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</si>
  <si>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</si>
  <si>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</si>
  <si>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</si>
  <si>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</si>
  <si>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</si>
  <si>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</si>
  <si>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</si>
  <si>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</si>
  <si>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</si>
  <si>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</si>
  <si>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</si>
  <si>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</si>
  <si>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</si>
  <si>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</si>
  <si>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</si>
  <si>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</si>
  <si>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</si>
  <si>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</si>
  <si>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</si>
  <si>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</si>
  <si>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</si>
  <si>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</si>
  <si>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</si>
  <si>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</si>
  <si>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</si>
  <si>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</si>
  <si>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</si>
  <si>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</si>
  <si>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</si>
  <si>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</si>
  <si>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</si>
  <si>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</si>
  <si>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</si>
  <si>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</si>
  <si>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</si>
  <si>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</si>
  <si>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</si>
  <si>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</si>
  <si>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</si>
  <si>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</si>
  <si>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</si>
  <si>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</si>
  <si>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</si>
  <si>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</si>
  <si>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</si>
  <si>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</si>
  <si>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</si>
  <si>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</si>
  <si>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</si>
  <si>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</si>
  <si>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</si>
  <si>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</si>
  <si>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</si>
  <si>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</si>
  <si>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</si>
  <si>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</si>
  <si>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</si>
  <si>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</si>
  <si>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</si>
  <si>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</si>
  <si>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</si>
  <si>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</si>
  <si>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</si>
  <si>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</si>
  <si>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</si>
  <si>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</si>
  <si>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</si>
  <si>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</si>
  <si>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</si>
  <si>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</si>
  <si>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</si>
  <si>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</si>
  <si>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</si>
  <si>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</si>
  <si>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</si>
  <si>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</si>
  <si>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Poznámka k položce:_x000D_
BEZ alternativního vystrojení pražce pro rozšíření rozchodu koleje._x000D_
_x000D_
Včetně dopravy do žst. Český Krumlov._x000D_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</si>
  <si>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S alternativním vystrojením pražce pro rozšíření rozchodu koleje._x000D_
_x000D_
Včetně dopravy do žst. Český Krumlov._x000D_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</si>
  <si>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Včetně dopravy do žst. Český Krumlov._x000D_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</si>
  <si>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P1602, km 26,068_x000D_
_x000D_
Rosehill Rail - Baseplated vnitřní panely_x000D_
_x000D_
R 200, délka 7,2 m, B91/S2, 49E1_x000D_
_x000D_
Včetně dopravy do žst. Český Krumlov._x000D_
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</si>
  <si>
    <r>
      <t xml:space="preserve">Poznámka k položce:_x000D_
</t>
    </r>
    <r>
      <rPr>
        <b/>
        <i/>
        <sz val="7"/>
        <color rgb="FFFF0000"/>
        <rFont val="Arial CE"/>
        <family val="2"/>
        <charset val="238"/>
      </rPr>
      <t>Dodá zadavatel SŽ, s. o., OŘ Plzeň!  N E O C E Ň O V A T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</si>
</sst>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7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47" fillId="5" borderId="3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selection activeCell="BE5" sqref="BE5:BE3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2"/>
      <c r="AQ5" s="22"/>
      <c r="AR5" s="20"/>
      <c r="BE5" s="337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2"/>
      <c r="AQ6" s="22"/>
      <c r="AR6" s="20"/>
      <c r="BE6" s="338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38"/>
      <c r="BS7" s="17" t="s">
        <v>6</v>
      </c>
    </row>
    <row r="8" spans="1:74" s="1" customFormat="1" ht="12" customHeight="1" x14ac:dyDescent="0.2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38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8"/>
      <c r="BS9" s="17" t="s">
        <v>6</v>
      </c>
    </row>
    <row r="10" spans="1:74" s="1" customFormat="1" ht="12" customHeight="1" x14ac:dyDescent="0.2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38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38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8"/>
      <c r="BS12" s="17" t="s">
        <v>6</v>
      </c>
    </row>
    <row r="13" spans="1:74" s="1" customFormat="1" ht="12" customHeight="1" x14ac:dyDescent="0.2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38"/>
      <c r="BS13" s="17" t="s">
        <v>6</v>
      </c>
    </row>
    <row r="14" spans="1:74" ht="12.75" x14ac:dyDescent="0.2">
      <c r="B14" s="21"/>
      <c r="C14" s="22"/>
      <c r="D14" s="22"/>
      <c r="E14" s="343" t="s">
        <v>33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38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8"/>
      <c r="BS15" s="17" t="s">
        <v>4</v>
      </c>
    </row>
    <row r="16" spans="1:74" s="1" customFormat="1" ht="12" customHeight="1" x14ac:dyDescent="0.2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38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35</v>
      </c>
      <c r="AO17" s="22"/>
      <c r="AP17" s="22"/>
      <c r="AQ17" s="22"/>
      <c r="AR17" s="20"/>
      <c r="BE17" s="338"/>
      <c r="BS17" s="17" t="s">
        <v>37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8"/>
      <c r="BS18" s="17" t="s">
        <v>6</v>
      </c>
    </row>
    <row r="19" spans="1:71" s="1" customFormat="1" ht="12" customHeight="1" x14ac:dyDescent="0.2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38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35</v>
      </c>
      <c r="AO20" s="22"/>
      <c r="AP20" s="22"/>
      <c r="AQ20" s="22"/>
      <c r="AR20" s="20"/>
      <c r="BE20" s="338"/>
      <c r="BS20" s="17" t="s">
        <v>37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8"/>
    </row>
    <row r="22" spans="1:71" s="1" customFormat="1" ht="12" customHeight="1" x14ac:dyDescent="0.2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8"/>
    </row>
    <row r="23" spans="1:71" s="1" customFormat="1" ht="72" customHeight="1" x14ac:dyDescent="0.2">
      <c r="B23" s="21"/>
      <c r="C23" s="22"/>
      <c r="D23" s="22"/>
      <c r="E23" s="345" t="s">
        <v>41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2"/>
      <c r="AP23" s="22"/>
      <c r="AQ23" s="22"/>
      <c r="AR23" s="20"/>
      <c r="BE23" s="338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8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8"/>
    </row>
    <row r="26" spans="1:71" s="2" customFormat="1" ht="25.9" customHeight="1" x14ac:dyDescent="0.2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6">
        <f>ROUND(AG54,2)</f>
        <v>0</v>
      </c>
      <c r="AL26" s="347"/>
      <c r="AM26" s="347"/>
      <c r="AN26" s="347"/>
      <c r="AO26" s="347"/>
      <c r="AP26" s="36"/>
      <c r="AQ26" s="36"/>
      <c r="AR26" s="39"/>
      <c r="BE26" s="338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8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8" t="s">
        <v>43</v>
      </c>
      <c r="M28" s="348"/>
      <c r="N28" s="348"/>
      <c r="O28" s="348"/>
      <c r="P28" s="348"/>
      <c r="Q28" s="36"/>
      <c r="R28" s="36"/>
      <c r="S28" s="36"/>
      <c r="T28" s="36"/>
      <c r="U28" s="36"/>
      <c r="V28" s="36"/>
      <c r="W28" s="348" t="s">
        <v>44</v>
      </c>
      <c r="X28" s="348"/>
      <c r="Y28" s="348"/>
      <c r="Z28" s="348"/>
      <c r="AA28" s="348"/>
      <c r="AB28" s="348"/>
      <c r="AC28" s="348"/>
      <c r="AD28" s="348"/>
      <c r="AE28" s="348"/>
      <c r="AF28" s="36"/>
      <c r="AG28" s="36"/>
      <c r="AH28" s="36"/>
      <c r="AI28" s="36"/>
      <c r="AJ28" s="36"/>
      <c r="AK28" s="348" t="s">
        <v>45</v>
      </c>
      <c r="AL28" s="348"/>
      <c r="AM28" s="348"/>
      <c r="AN28" s="348"/>
      <c r="AO28" s="348"/>
      <c r="AP28" s="36"/>
      <c r="AQ28" s="36"/>
      <c r="AR28" s="39"/>
      <c r="BE28" s="338"/>
    </row>
    <row r="29" spans="1:71" s="3" customFormat="1" ht="14.45" customHeight="1" x14ac:dyDescent="0.2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30">
        <v>0.21</v>
      </c>
      <c r="M29" s="331"/>
      <c r="N29" s="331"/>
      <c r="O29" s="331"/>
      <c r="P29" s="331"/>
      <c r="Q29" s="41"/>
      <c r="R29" s="41"/>
      <c r="S29" s="41"/>
      <c r="T29" s="41"/>
      <c r="U29" s="41"/>
      <c r="V29" s="41"/>
      <c r="W29" s="332">
        <f>ROUND(AZ54, 2)</f>
        <v>0</v>
      </c>
      <c r="X29" s="331"/>
      <c r="Y29" s="331"/>
      <c r="Z29" s="331"/>
      <c r="AA29" s="331"/>
      <c r="AB29" s="331"/>
      <c r="AC29" s="331"/>
      <c r="AD29" s="331"/>
      <c r="AE29" s="331"/>
      <c r="AF29" s="41"/>
      <c r="AG29" s="41"/>
      <c r="AH29" s="41"/>
      <c r="AI29" s="41"/>
      <c r="AJ29" s="41"/>
      <c r="AK29" s="332">
        <f>ROUND(AV54, 2)</f>
        <v>0</v>
      </c>
      <c r="AL29" s="331"/>
      <c r="AM29" s="331"/>
      <c r="AN29" s="331"/>
      <c r="AO29" s="331"/>
      <c r="AP29" s="41"/>
      <c r="AQ29" s="41"/>
      <c r="AR29" s="42"/>
      <c r="BE29" s="339"/>
    </row>
    <row r="30" spans="1:71" s="3" customFormat="1" ht="14.45" customHeight="1" x14ac:dyDescent="0.2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30">
        <v>0.15</v>
      </c>
      <c r="M30" s="331"/>
      <c r="N30" s="331"/>
      <c r="O30" s="331"/>
      <c r="P30" s="331"/>
      <c r="Q30" s="41"/>
      <c r="R30" s="41"/>
      <c r="S30" s="41"/>
      <c r="T30" s="41"/>
      <c r="U30" s="41"/>
      <c r="V30" s="41"/>
      <c r="W30" s="332">
        <f>ROUND(BA54, 2)</f>
        <v>0</v>
      </c>
      <c r="X30" s="331"/>
      <c r="Y30" s="331"/>
      <c r="Z30" s="331"/>
      <c r="AA30" s="331"/>
      <c r="AB30" s="331"/>
      <c r="AC30" s="331"/>
      <c r="AD30" s="331"/>
      <c r="AE30" s="331"/>
      <c r="AF30" s="41"/>
      <c r="AG30" s="41"/>
      <c r="AH30" s="41"/>
      <c r="AI30" s="41"/>
      <c r="AJ30" s="41"/>
      <c r="AK30" s="332">
        <f>ROUND(AW54, 2)</f>
        <v>0</v>
      </c>
      <c r="AL30" s="331"/>
      <c r="AM30" s="331"/>
      <c r="AN30" s="331"/>
      <c r="AO30" s="331"/>
      <c r="AP30" s="41"/>
      <c r="AQ30" s="41"/>
      <c r="AR30" s="42"/>
      <c r="BE30" s="339"/>
    </row>
    <row r="31" spans="1:71" s="3" customFormat="1" ht="14.45" hidden="1" customHeight="1" x14ac:dyDescent="0.2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30">
        <v>0.21</v>
      </c>
      <c r="M31" s="331"/>
      <c r="N31" s="331"/>
      <c r="O31" s="331"/>
      <c r="P31" s="331"/>
      <c r="Q31" s="41"/>
      <c r="R31" s="41"/>
      <c r="S31" s="41"/>
      <c r="T31" s="41"/>
      <c r="U31" s="41"/>
      <c r="V31" s="41"/>
      <c r="W31" s="332">
        <f>ROUND(BB54, 2)</f>
        <v>0</v>
      </c>
      <c r="X31" s="331"/>
      <c r="Y31" s="331"/>
      <c r="Z31" s="331"/>
      <c r="AA31" s="331"/>
      <c r="AB31" s="331"/>
      <c r="AC31" s="331"/>
      <c r="AD31" s="331"/>
      <c r="AE31" s="331"/>
      <c r="AF31" s="41"/>
      <c r="AG31" s="41"/>
      <c r="AH31" s="41"/>
      <c r="AI31" s="41"/>
      <c r="AJ31" s="41"/>
      <c r="AK31" s="332">
        <v>0</v>
      </c>
      <c r="AL31" s="331"/>
      <c r="AM31" s="331"/>
      <c r="AN31" s="331"/>
      <c r="AO31" s="331"/>
      <c r="AP31" s="41"/>
      <c r="AQ31" s="41"/>
      <c r="AR31" s="42"/>
      <c r="BE31" s="339"/>
    </row>
    <row r="32" spans="1:71" s="3" customFormat="1" ht="14.45" hidden="1" customHeight="1" x14ac:dyDescent="0.2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30">
        <v>0.15</v>
      </c>
      <c r="M32" s="331"/>
      <c r="N32" s="331"/>
      <c r="O32" s="331"/>
      <c r="P32" s="331"/>
      <c r="Q32" s="41"/>
      <c r="R32" s="41"/>
      <c r="S32" s="41"/>
      <c r="T32" s="41"/>
      <c r="U32" s="41"/>
      <c r="V32" s="41"/>
      <c r="W32" s="332">
        <f>ROUND(BC54, 2)</f>
        <v>0</v>
      </c>
      <c r="X32" s="331"/>
      <c r="Y32" s="331"/>
      <c r="Z32" s="331"/>
      <c r="AA32" s="331"/>
      <c r="AB32" s="331"/>
      <c r="AC32" s="331"/>
      <c r="AD32" s="331"/>
      <c r="AE32" s="331"/>
      <c r="AF32" s="41"/>
      <c r="AG32" s="41"/>
      <c r="AH32" s="41"/>
      <c r="AI32" s="41"/>
      <c r="AJ32" s="41"/>
      <c r="AK32" s="332">
        <v>0</v>
      </c>
      <c r="AL32" s="331"/>
      <c r="AM32" s="331"/>
      <c r="AN32" s="331"/>
      <c r="AO32" s="331"/>
      <c r="AP32" s="41"/>
      <c r="AQ32" s="41"/>
      <c r="AR32" s="42"/>
      <c r="BE32" s="339"/>
    </row>
    <row r="33" spans="1:57" s="3" customFormat="1" ht="14.45" hidden="1" customHeight="1" x14ac:dyDescent="0.2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30">
        <v>0</v>
      </c>
      <c r="M33" s="331"/>
      <c r="N33" s="331"/>
      <c r="O33" s="331"/>
      <c r="P33" s="331"/>
      <c r="Q33" s="41"/>
      <c r="R33" s="41"/>
      <c r="S33" s="41"/>
      <c r="T33" s="41"/>
      <c r="U33" s="41"/>
      <c r="V33" s="41"/>
      <c r="W33" s="332">
        <f>ROUND(BD54, 2)</f>
        <v>0</v>
      </c>
      <c r="X33" s="331"/>
      <c r="Y33" s="331"/>
      <c r="Z33" s="331"/>
      <c r="AA33" s="331"/>
      <c r="AB33" s="331"/>
      <c r="AC33" s="331"/>
      <c r="AD33" s="331"/>
      <c r="AE33" s="331"/>
      <c r="AF33" s="41"/>
      <c r="AG33" s="41"/>
      <c r="AH33" s="41"/>
      <c r="AI33" s="41"/>
      <c r="AJ33" s="41"/>
      <c r="AK33" s="332">
        <v>0</v>
      </c>
      <c r="AL33" s="331"/>
      <c r="AM33" s="331"/>
      <c r="AN33" s="331"/>
      <c r="AO33" s="331"/>
      <c r="AP33" s="41"/>
      <c r="AQ33" s="41"/>
      <c r="AR33" s="42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 x14ac:dyDescent="0.2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36" t="s">
        <v>54</v>
      </c>
      <c r="Y35" s="334"/>
      <c r="Z35" s="334"/>
      <c r="AA35" s="334"/>
      <c r="AB35" s="334"/>
      <c r="AC35" s="45"/>
      <c r="AD35" s="45"/>
      <c r="AE35" s="45"/>
      <c r="AF35" s="45"/>
      <c r="AG35" s="45"/>
      <c r="AH35" s="45"/>
      <c r="AI35" s="45"/>
      <c r="AJ35" s="45"/>
      <c r="AK35" s="333">
        <f>SUM(AK26:AK33)</f>
        <v>0</v>
      </c>
      <c r="AL35" s="334"/>
      <c r="AM35" s="334"/>
      <c r="AN35" s="334"/>
      <c r="AO35" s="335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 x14ac:dyDescent="0.2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 x14ac:dyDescent="0.2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 x14ac:dyDescent="0.2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 x14ac:dyDescent="0.2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 x14ac:dyDescent="0.2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65420103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62" t="str">
        <f>K6</f>
        <v>Výměna pražců a kolejnic v úseku Č. Krumlov - Zlatá Koruna</v>
      </c>
      <c r="M45" s="363"/>
      <c r="N45" s="363"/>
      <c r="O45" s="363"/>
      <c r="P45" s="363"/>
      <c r="Q45" s="363"/>
      <c r="R45" s="363"/>
      <c r="S45" s="363"/>
      <c r="T45" s="363"/>
      <c r="U45" s="363"/>
      <c r="V45" s="363"/>
      <c r="W45" s="363"/>
      <c r="X45" s="363"/>
      <c r="Y45" s="363"/>
      <c r="Z45" s="363"/>
      <c r="AA45" s="363"/>
      <c r="AB45" s="363"/>
      <c r="AC45" s="363"/>
      <c r="AD45" s="363"/>
      <c r="AE45" s="363"/>
      <c r="AF45" s="363"/>
      <c r="AG45" s="363"/>
      <c r="AH45" s="363"/>
      <c r="AI45" s="363"/>
      <c r="AJ45" s="363"/>
      <c r="AK45" s="363"/>
      <c r="AL45" s="363"/>
      <c r="AM45" s="363"/>
      <c r="AN45" s="363"/>
      <c r="AO45" s="363"/>
      <c r="AP45" s="56"/>
      <c r="AQ45" s="56"/>
      <c r="AR45" s="57"/>
    </row>
    <row r="46" spans="1:57" s="2" customFormat="1" ht="6.95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 x14ac:dyDescent="0.2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trať 194 dle JŘ, TÚ Zlatá Koruna - Č. Krumlov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64" t="str">
        <f>IF(AN8= "","",AN8)</f>
        <v>22. 1. 2020</v>
      </c>
      <c r="AN47" s="364"/>
      <c r="AO47" s="36"/>
      <c r="AP47" s="36"/>
      <c r="AQ47" s="36"/>
      <c r="AR47" s="39"/>
      <c r="BE47" s="34"/>
    </row>
    <row r="48" spans="1:57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 x14ac:dyDescent="0.2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Správa železnic, státní organizace, OŘ Plzeň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71" t="str">
        <f>IF(E17="","",E17)</f>
        <v xml:space="preserve"> </v>
      </c>
      <c r="AN49" s="372"/>
      <c r="AO49" s="372"/>
      <c r="AP49" s="372"/>
      <c r="AQ49" s="36"/>
      <c r="AR49" s="39"/>
      <c r="AS49" s="365" t="s">
        <v>56</v>
      </c>
      <c r="AT49" s="3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 x14ac:dyDescent="0.2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71" t="str">
        <f>IF(E20="","",E20)</f>
        <v>Libor Brabenec</v>
      </c>
      <c r="AN50" s="372"/>
      <c r="AO50" s="372"/>
      <c r="AP50" s="372"/>
      <c r="AQ50" s="36"/>
      <c r="AR50" s="39"/>
      <c r="AS50" s="367"/>
      <c r="AT50" s="3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69"/>
      <c r="AT51" s="3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 x14ac:dyDescent="0.2">
      <c r="A52" s="34"/>
      <c r="B52" s="35"/>
      <c r="C52" s="355" t="s">
        <v>57</v>
      </c>
      <c r="D52" s="356"/>
      <c r="E52" s="356"/>
      <c r="F52" s="356"/>
      <c r="G52" s="356"/>
      <c r="H52" s="66"/>
      <c r="I52" s="358" t="s">
        <v>58</v>
      </c>
      <c r="J52" s="356"/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7" t="s">
        <v>59</v>
      </c>
      <c r="AH52" s="356"/>
      <c r="AI52" s="356"/>
      <c r="AJ52" s="356"/>
      <c r="AK52" s="356"/>
      <c r="AL52" s="356"/>
      <c r="AM52" s="356"/>
      <c r="AN52" s="358" t="s">
        <v>60</v>
      </c>
      <c r="AO52" s="356"/>
      <c r="AP52" s="356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 x14ac:dyDescent="0.2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60">
        <f>ROUND(AG55+AG59,2)</f>
        <v>0</v>
      </c>
      <c r="AH54" s="360"/>
      <c r="AI54" s="360"/>
      <c r="AJ54" s="360"/>
      <c r="AK54" s="360"/>
      <c r="AL54" s="360"/>
      <c r="AM54" s="360"/>
      <c r="AN54" s="361">
        <f t="shared" ref="AN54:AN59" si="0">SUM(AG54,AT54)</f>
        <v>0</v>
      </c>
      <c r="AO54" s="361"/>
      <c r="AP54" s="361"/>
      <c r="AQ54" s="78" t="s">
        <v>35</v>
      </c>
      <c r="AR54" s="79"/>
      <c r="AS54" s="80">
        <f>ROUND(AS55+AS59,2)</f>
        <v>0</v>
      </c>
      <c r="AT54" s="81">
        <f t="shared" ref="AT54:AT59" si="1">ROUND(SUM(AV54:AW54),2)</f>
        <v>0</v>
      </c>
      <c r="AU54" s="82">
        <f>ROUND(AU55+AU59,5)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ROUND(AZ55+AZ59,2)</f>
        <v>0</v>
      </c>
      <c r="BA54" s="81">
        <f>ROUND(BA55+BA59,2)</f>
        <v>0</v>
      </c>
      <c r="BB54" s="81">
        <f>ROUND(BB55+BB59,2)</f>
        <v>0</v>
      </c>
      <c r="BC54" s="81">
        <f>ROUND(BC55+BC59,2)</f>
        <v>0</v>
      </c>
      <c r="BD54" s="83">
        <f>ROUND(BD55+BD59,2)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24.75" customHeight="1" x14ac:dyDescent="0.2">
      <c r="B55" s="86"/>
      <c r="C55" s="87"/>
      <c r="D55" s="354" t="s">
        <v>80</v>
      </c>
      <c r="E55" s="354"/>
      <c r="F55" s="354"/>
      <c r="G55" s="354"/>
      <c r="H55" s="354"/>
      <c r="I55" s="88"/>
      <c r="J55" s="354" t="s">
        <v>81</v>
      </c>
      <c r="K55" s="354"/>
      <c r="L55" s="354"/>
      <c r="M55" s="354"/>
      <c r="N55" s="354"/>
      <c r="O55" s="354"/>
      <c r="P55" s="354"/>
      <c r="Q55" s="354"/>
      <c r="R55" s="354"/>
      <c r="S55" s="354"/>
      <c r="T55" s="354"/>
      <c r="U55" s="354"/>
      <c r="V55" s="354"/>
      <c r="W55" s="354"/>
      <c r="X55" s="354"/>
      <c r="Y55" s="354"/>
      <c r="Z55" s="354"/>
      <c r="AA55" s="354"/>
      <c r="AB55" s="354"/>
      <c r="AC55" s="354"/>
      <c r="AD55" s="354"/>
      <c r="AE55" s="354"/>
      <c r="AF55" s="354"/>
      <c r="AG55" s="359">
        <f>ROUND(SUM(AG56:AG58),2)</f>
        <v>0</v>
      </c>
      <c r="AH55" s="353"/>
      <c r="AI55" s="353"/>
      <c r="AJ55" s="353"/>
      <c r="AK55" s="353"/>
      <c r="AL55" s="353"/>
      <c r="AM55" s="353"/>
      <c r="AN55" s="352">
        <f t="shared" si="0"/>
        <v>0</v>
      </c>
      <c r="AO55" s="353"/>
      <c r="AP55" s="353"/>
      <c r="AQ55" s="89" t="s">
        <v>82</v>
      </c>
      <c r="AR55" s="90"/>
      <c r="AS55" s="91">
        <f>ROUND(SUM(AS56:AS58),2)</f>
        <v>0</v>
      </c>
      <c r="AT55" s="92">
        <f t="shared" si="1"/>
        <v>0</v>
      </c>
      <c r="AU55" s="93">
        <f>ROUND(SUM(AU56:AU58),5)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ROUND(SUM(AZ56:AZ58),2)</f>
        <v>0</v>
      </c>
      <c r="BA55" s="92">
        <f>ROUND(SUM(BA56:BA58),2)</f>
        <v>0</v>
      </c>
      <c r="BB55" s="92">
        <f>ROUND(SUM(BB56:BB58),2)</f>
        <v>0</v>
      </c>
      <c r="BC55" s="92">
        <f>ROUND(SUM(BC56:BC58),2)</f>
        <v>0</v>
      </c>
      <c r="BD55" s="94">
        <f>ROUND(SUM(BD56:BD58),2)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4" customFormat="1" ht="16.5" customHeight="1" x14ac:dyDescent="0.2">
      <c r="A56" s="96" t="s">
        <v>86</v>
      </c>
      <c r="B56" s="51"/>
      <c r="C56" s="97"/>
      <c r="D56" s="97"/>
      <c r="E56" s="351" t="s">
        <v>87</v>
      </c>
      <c r="F56" s="351"/>
      <c r="G56" s="351"/>
      <c r="H56" s="351"/>
      <c r="I56" s="351"/>
      <c r="J56" s="97"/>
      <c r="K56" s="351" t="s">
        <v>88</v>
      </c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49">
        <f>'SO 1.1 - Železniční svršek'!J32</f>
        <v>0</v>
      </c>
      <c r="AH56" s="350"/>
      <c r="AI56" s="350"/>
      <c r="AJ56" s="350"/>
      <c r="AK56" s="350"/>
      <c r="AL56" s="350"/>
      <c r="AM56" s="350"/>
      <c r="AN56" s="349">
        <f t="shared" si="0"/>
        <v>0</v>
      </c>
      <c r="AO56" s="350"/>
      <c r="AP56" s="350"/>
      <c r="AQ56" s="98" t="s">
        <v>89</v>
      </c>
      <c r="AR56" s="53"/>
      <c r="AS56" s="99">
        <v>0</v>
      </c>
      <c r="AT56" s="100">
        <f t="shared" si="1"/>
        <v>0</v>
      </c>
      <c r="AU56" s="101">
        <f>'SO 1.1 - Železniční svršek'!P88</f>
        <v>0</v>
      </c>
      <c r="AV56" s="100">
        <f>'SO 1.1 - Železniční svršek'!J35</f>
        <v>0</v>
      </c>
      <c r="AW56" s="100">
        <f>'SO 1.1 - Železniční svršek'!J36</f>
        <v>0</v>
      </c>
      <c r="AX56" s="100">
        <f>'SO 1.1 - Železniční svršek'!J37</f>
        <v>0</v>
      </c>
      <c r="AY56" s="100">
        <f>'SO 1.1 - Železniční svršek'!J38</f>
        <v>0</v>
      </c>
      <c r="AZ56" s="100">
        <f>'SO 1.1 - Železniční svršek'!F35</f>
        <v>0</v>
      </c>
      <c r="BA56" s="100">
        <f>'SO 1.1 - Železniční svršek'!F36</f>
        <v>0</v>
      </c>
      <c r="BB56" s="100">
        <f>'SO 1.1 - Železniční svršek'!F37</f>
        <v>0</v>
      </c>
      <c r="BC56" s="100">
        <f>'SO 1.1 - Železniční svršek'!F38</f>
        <v>0</v>
      </c>
      <c r="BD56" s="102">
        <f>'SO 1.1 - Železniční svršek'!F39</f>
        <v>0</v>
      </c>
      <c r="BT56" s="103" t="s">
        <v>85</v>
      </c>
      <c r="BV56" s="103" t="s">
        <v>78</v>
      </c>
      <c r="BW56" s="103" t="s">
        <v>90</v>
      </c>
      <c r="BX56" s="103" t="s">
        <v>84</v>
      </c>
      <c r="CL56" s="103" t="s">
        <v>19</v>
      </c>
    </row>
    <row r="57" spans="1:91" s="4" customFormat="1" ht="16.5" customHeight="1" x14ac:dyDescent="0.2">
      <c r="A57" s="96" t="s">
        <v>86</v>
      </c>
      <c r="B57" s="51"/>
      <c r="C57" s="97"/>
      <c r="D57" s="97"/>
      <c r="E57" s="351" t="s">
        <v>91</v>
      </c>
      <c r="F57" s="351"/>
      <c r="G57" s="351"/>
      <c r="H57" s="351"/>
      <c r="I57" s="351"/>
      <c r="J57" s="97"/>
      <c r="K57" s="351" t="s">
        <v>92</v>
      </c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49">
        <f>'SO 1.2 - Železniční svrše...'!J32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98" t="s">
        <v>89</v>
      </c>
      <c r="AR57" s="53"/>
      <c r="AS57" s="99">
        <v>0</v>
      </c>
      <c r="AT57" s="100">
        <f t="shared" si="1"/>
        <v>0</v>
      </c>
      <c r="AU57" s="101">
        <f>'SO 1.2 - Železniční svrše...'!P88</f>
        <v>0</v>
      </c>
      <c r="AV57" s="100">
        <f>'SO 1.2 - Železniční svrše...'!J35</f>
        <v>0</v>
      </c>
      <c r="AW57" s="100">
        <f>'SO 1.2 - Železniční svrše...'!J36</f>
        <v>0</v>
      </c>
      <c r="AX57" s="100">
        <f>'SO 1.2 - Železniční svrše...'!J37</f>
        <v>0</v>
      </c>
      <c r="AY57" s="100">
        <f>'SO 1.2 - Železniční svrše...'!J38</f>
        <v>0</v>
      </c>
      <c r="AZ57" s="100">
        <f>'SO 1.2 - Železniční svrše...'!F35</f>
        <v>0</v>
      </c>
      <c r="BA57" s="100">
        <f>'SO 1.2 - Železniční svrše...'!F36</f>
        <v>0</v>
      </c>
      <c r="BB57" s="100">
        <f>'SO 1.2 - Železniční svrše...'!F37</f>
        <v>0</v>
      </c>
      <c r="BC57" s="100">
        <f>'SO 1.2 - Železniční svrše...'!F38</f>
        <v>0</v>
      </c>
      <c r="BD57" s="102">
        <f>'SO 1.2 - Železniční svrše...'!F39</f>
        <v>0</v>
      </c>
      <c r="BT57" s="103" t="s">
        <v>85</v>
      </c>
      <c r="BV57" s="103" t="s">
        <v>78</v>
      </c>
      <c r="BW57" s="103" t="s">
        <v>93</v>
      </c>
      <c r="BX57" s="103" t="s">
        <v>84</v>
      </c>
      <c r="CL57" s="103" t="s">
        <v>19</v>
      </c>
    </row>
    <row r="58" spans="1:91" s="4" customFormat="1" ht="23.25" customHeight="1" x14ac:dyDescent="0.2">
      <c r="A58" s="96" t="s">
        <v>86</v>
      </c>
      <c r="B58" s="51"/>
      <c r="C58" s="97"/>
      <c r="D58" s="97"/>
      <c r="E58" s="351" t="s">
        <v>94</v>
      </c>
      <c r="F58" s="351"/>
      <c r="G58" s="351"/>
      <c r="H58" s="351"/>
      <c r="I58" s="351"/>
      <c r="J58" s="97"/>
      <c r="K58" s="351" t="s">
        <v>95</v>
      </c>
      <c r="L58" s="351"/>
      <c r="M58" s="351"/>
      <c r="N58" s="351"/>
      <c r="O58" s="351"/>
      <c r="P58" s="351"/>
      <c r="Q58" s="351"/>
      <c r="R58" s="351"/>
      <c r="S58" s="351"/>
      <c r="T58" s="351"/>
      <c r="U58" s="351"/>
      <c r="V58" s="351"/>
      <c r="W58" s="351"/>
      <c r="X58" s="351"/>
      <c r="Y58" s="351"/>
      <c r="Z58" s="351"/>
      <c r="AA58" s="351"/>
      <c r="AB58" s="351"/>
      <c r="AC58" s="351"/>
      <c r="AD58" s="351"/>
      <c r="AE58" s="351"/>
      <c r="AF58" s="351"/>
      <c r="AG58" s="349">
        <f>'SO 1.3 - Materiál a práce...'!J32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8" t="s">
        <v>89</v>
      </c>
      <c r="AR58" s="53"/>
      <c r="AS58" s="99">
        <v>0</v>
      </c>
      <c r="AT58" s="100">
        <f t="shared" si="1"/>
        <v>0</v>
      </c>
      <c r="AU58" s="101">
        <f>'SO 1.3 - Materiál a práce...'!P86</f>
        <v>0</v>
      </c>
      <c r="AV58" s="100">
        <f>'SO 1.3 - Materiál a práce...'!J35</f>
        <v>0</v>
      </c>
      <c r="AW58" s="100">
        <f>'SO 1.3 - Materiál a práce...'!J36</f>
        <v>0</v>
      </c>
      <c r="AX58" s="100">
        <f>'SO 1.3 - Materiál a práce...'!J37</f>
        <v>0</v>
      </c>
      <c r="AY58" s="100">
        <f>'SO 1.3 - Materiál a práce...'!J38</f>
        <v>0</v>
      </c>
      <c r="AZ58" s="100">
        <f>'SO 1.3 - Materiál a práce...'!F35</f>
        <v>0</v>
      </c>
      <c r="BA58" s="100">
        <f>'SO 1.3 - Materiál a práce...'!F36</f>
        <v>0</v>
      </c>
      <c r="BB58" s="100">
        <f>'SO 1.3 - Materiál a práce...'!F37</f>
        <v>0</v>
      </c>
      <c r="BC58" s="100">
        <f>'SO 1.3 - Materiál a práce...'!F38</f>
        <v>0</v>
      </c>
      <c r="BD58" s="102">
        <f>'SO 1.3 - Materiál a práce...'!F39</f>
        <v>0</v>
      </c>
      <c r="BT58" s="103" t="s">
        <v>85</v>
      </c>
      <c r="BV58" s="103" t="s">
        <v>78</v>
      </c>
      <c r="BW58" s="103" t="s">
        <v>96</v>
      </c>
      <c r="BX58" s="103" t="s">
        <v>84</v>
      </c>
      <c r="CL58" s="103" t="s">
        <v>19</v>
      </c>
    </row>
    <row r="59" spans="1:91" s="7" customFormat="1" ht="16.5" customHeight="1" x14ac:dyDescent="0.2">
      <c r="A59" s="96" t="s">
        <v>86</v>
      </c>
      <c r="B59" s="86"/>
      <c r="C59" s="87"/>
      <c r="D59" s="354" t="s">
        <v>97</v>
      </c>
      <c r="E59" s="354"/>
      <c r="F59" s="354"/>
      <c r="G59" s="354"/>
      <c r="H59" s="354"/>
      <c r="I59" s="88"/>
      <c r="J59" s="354" t="s">
        <v>98</v>
      </c>
      <c r="K59" s="354"/>
      <c r="L59" s="354"/>
      <c r="M59" s="354"/>
      <c r="N59" s="354"/>
      <c r="O59" s="354"/>
      <c r="P59" s="354"/>
      <c r="Q59" s="354"/>
      <c r="R59" s="354"/>
      <c r="S59" s="354"/>
      <c r="T59" s="354"/>
      <c r="U59" s="354"/>
      <c r="V59" s="354"/>
      <c r="W59" s="354"/>
      <c r="X59" s="354"/>
      <c r="Y59" s="354"/>
      <c r="Z59" s="354"/>
      <c r="AA59" s="354"/>
      <c r="AB59" s="354"/>
      <c r="AC59" s="354"/>
      <c r="AD59" s="354"/>
      <c r="AE59" s="354"/>
      <c r="AF59" s="354"/>
      <c r="AG59" s="352">
        <f>'VON - Vedlejší a ostatní ...'!J30</f>
        <v>0</v>
      </c>
      <c r="AH59" s="353"/>
      <c r="AI59" s="353"/>
      <c r="AJ59" s="353"/>
      <c r="AK59" s="353"/>
      <c r="AL59" s="353"/>
      <c r="AM59" s="353"/>
      <c r="AN59" s="352">
        <f t="shared" si="0"/>
        <v>0</v>
      </c>
      <c r="AO59" s="353"/>
      <c r="AP59" s="353"/>
      <c r="AQ59" s="89" t="s">
        <v>82</v>
      </c>
      <c r="AR59" s="90"/>
      <c r="AS59" s="104">
        <v>0</v>
      </c>
      <c r="AT59" s="105">
        <f t="shared" si="1"/>
        <v>0</v>
      </c>
      <c r="AU59" s="106">
        <f>'VON - Vedlejší a ostatní ...'!P80</f>
        <v>0</v>
      </c>
      <c r="AV59" s="105">
        <f>'VON - Vedlejší a ostatní ...'!J33</f>
        <v>0</v>
      </c>
      <c r="AW59" s="105">
        <f>'VON - Vedlejší a ostatní ...'!J34</f>
        <v>0</v>
      </c>
      <c r="AX59" s="105">
        <f>'VON - Vedlejší a ostatní ...'!J35</f>
        <v>0</v>
      </c>
      <c r="AY59" s="105">
        <f>'VON - Vedlejší a ostatní ...'!J36</f>
        <v>0</v>
      </c>
      <c r="AZ59" s="105">
        <f>'VON - Vedlejší a ostatní ...'!F33</f>
        <v>0</v>
      </c>
      <c r="BA59" s="105">
        <f>'VON - Vedlejší a ostatní ...'!F34</f>
        <v>0</v>
      </c>
      <c r="BB59" s="105">
        <f>'VON - Vedlejší a ostatní ...'!F35</f>
        <v>0</v>
      </c>
      <c r="BC59" s="105">
        <f>'VON - Vedlejší a ostatní ...'!F36</f>
        <v>0</v>
      </c>
      <c r="BD59" s="107">
        <f>'VON - Vedlejší a ostatní ...'!F37</f>
        <v>0</v>
      </c>
      <c r="BT59" s="95" t="s">
        <v>83</v>
      </c>
      <c r="BV59" s="95" t="s">
        <v>78</v>
      </c>
      <c r="BW59" s="95" t="s">
        <v>99</v>
      </c>
      <c r="BX59" s="95" t="s">
        <v>5</v>
      </c>
      <c r="CL59" s="95" t="s">
        <v>19</v>
      </c>
      <c r="CM59" s="95" t="s">
        <v>85</v>
      </c>
    </row>
    <row r="60" spans="1:91" s="2" customFormat="1" ht="30" customHeight="1" x14ac:dyDescent="0.2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 x14ac:dyDescent="0.2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N8sxAB8DtSaLj+LIP3ovYo4hcFE783bLMUAzK4oNeJxitXSFZagzMoA8esXjuhrKt3vkfn4oSL882gOhLezfpA==" saltValue="Z5MuvgR5SAfOcbsBzTyGCcLeysGF+b1XWzt4oUXexdbNciHc8/NBzeZMkJVHnwpHySQx8tOoi4OqsQxIcXxntA==" spinCount="100000" sheet="1" objects="1" scenarios="1" formatColumns="0" formatRows="0"/>
  <mergeCells count="58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E58:I58"/>
    <mergeCell ref="K58:AF58"/>
    <mergeCell ref="AN59:AP59"/>
    <mergeCell ref="AG59:AM59"/>
    <mergeCell ref="D59:H59"/>
    <mergeCell ref="J59:AF59"/>
    <mergeCell ref="W30:AE30"/>
    <mergeCell ref="AK30:AO30"/>
    <mergeCell ref="L30:P30"/>
    <mergeCell ref="AK31:AO31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SO 1.1 - Železniční svršek'!C2" display="/"/>
    <hyperlink ref="A57" location="'SO 1.2 - Železniční svrše...'!C2" display="/"/>
    <hyperlink ref="A58" location="'SO 1.3 - Materiál a práce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2"/>
  <sheetViews>
    <sheetView showGridLines="0" topLeftCell="A106" workbookViewId="0">
      <selection activeCell="F120" sqref="F12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x14ac:dyDescent="0.2">
      <c r="I2" s="108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7" t="s">
        <v>90</v>
      </c>
    </row>
    <row r="3" spans="1:46" s="1" customForma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18" x14ac:dyDescent="0.2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x14ac:dyDescent="0.2">
      <c r="B5" s="20"/>
      <c r="I5" s="108"/>
      <c r="L5" s="20"/>
    </row>
    <row r="6" spans="1:46" s="1" customFormat="1" ht="12.75" x14ac:dyDescent="0.2">
      <c r="B6" s="20"/>
      <c r="D6" s="114" t="s">
        <v>16</v>
      </c>
      <c r="I6" s="108"/>
      <c r="L6" s="20"/>
    </row>
    <row r="7" spans="1:46" s="1" customFormat="1" ht="12.75" x14ac:dyDescent="0.2">
      <c r="B7" s="20"/>
      <c r="E7" s="376" t="str">
        <f>'Rekapitulace stavby'!K6</f>
        <v>Výměna pražců a kolejnic v úseku Č. Krumlov - Zlatá Koruna</v>
      </c>
      <c r="F7" s="377"/>
      <c r="G7" s="377"/>
      <c r="H7" s="377"/>
      <c r="I7" s="108"/>
      <c r="L7" s="20"/>
    </row>
    <row r="8" spans="1:46" s="1" customFormat="1" ht="12.75" x14ac:dyDescent="0.2">
      <c r="B8" s="20"/>
      <c r="D8" s="114" t="s">
        <v>101</v>
      </c>
      <c r="I8" s="108"/>
      <c r="L8" s="20"/>
    </row>
    <row r="9" spans="1:46" s="2" customFormat="1" x14ac:dyDescent="0.2">
      <c r="A9" s="34"/>
      <c r="B9" s="39"/>
      <c r="C9" s="34"/>
      <c r="D9" s="34"/>
      <c r="E9" s="376" t="s">
        <v>102</v>
      </c>
      <c r="F9" s="378"/>
      <c r="G9" s="378"/>
      <c r="H9" s="378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.75" x14ac:dyDescent="0.2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x14ac:dyDescent="0.2">
      <c r="A11" s="34"/>
      <c r="B11" s="39"/>
      <c r="C11" s="34"/>
      <c r="D11" s="34"/>
      <c r="E11" s="379" t="s">
        <v>104</v>
      </c>
      <c r="F11" s="378"/>
      <c r="G11" s="378"/>
      <c r="H11" s="378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.75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.75" x14ac:dyDescent="0.2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22. 1. 2020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.75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.75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.75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.75" x14ac:dyDescent="0.2">
      <c r="A20" s="34"/>
      <c r="B20" s="39"/>
      <c r="C20" s="34"/>
      <c r="D20" s="34"/>
      <c r="E20" s="380" t="str">
        <f>'Rekapitulace stavby'!E14</f>
        <v>Vyplň údaj</v>
      </c>
      <c r="F20" s="381"/>
      <c r="G20" s="381"/>
      <c r="H20" s="381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.75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.75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.75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.75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.75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2.75" x14ac:dyDescent="0.2">
      <c r="A29" s="119"/>
      <c r="B29" s="120"/>
      <c r="C29" s="119"/>
      <c r="D29" s="119"/>
      <c r="E29" s="382" t="s">
        <v>35</v>
      </c>
      <c r="F29" s="382"/>
      <c r="G29" s="382"/>
      <c r="H29" s="382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5.75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2.75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ROUND((SUM(BE88:BE391)),  2)</f>
        <v>0</v>
      </c>
      <c r="G35" s="34"/>
      <c r="H35" s="34"/>
      <c r="I35" s="131">
        <v>0.21</v>
      </c>
      <c r="J35" s="130">
        <f>ROUND(((SUM(BE88:BE391))*I35),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2.75" x14ac:dyDescent="0.2">
      <c r="A36" s="34"/>
      <c r="B36" s="39"/>
      <c r="C36" s="34"/>
      <c r="D36" s="34"/>
      <c r="E36" s="114" t="s">
        <v>48</v>
      </c>
      <c r="F36" s="130">
        <f>ROUND((SUM(BF88:BF391)),  2)</f>
        <v>0</v>
      </c>
      <c r="G36" s="34"/>
      <c r="H36" s="34"/>
      <c r="I36" s="131">
        <v>0.15</v>
      </c>
      <c r="J36" s="130">
        <f>ROUND(((SUM(BF88:BF391))*I36),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2.75" x14ac:dyDescent="0.2">
      <c r="A37" s="34"/>
      <c r="B37" s="39"/>
      <c r="C37" s="34"/>
      <c r="D37" s="34"/>
      <c r="E37" s="114" t="s">
        <v>49</v>
      </c>
      <c r="F37" s="130">
        <f>ROUND((SUM(BG88:BG391)),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2.75" x14ac:dyDescent="0.2">
      <c r="A38" s="34"/>
      <c r="B38" s="39"/>
      <c r="C38" s="34"/>
      <c r="D38" s="34"/>
      <c r="E38" s="114" t="s">
        <v>50</v>
      </c>
      <c r="F38" s="130">
        <f>ROUND((SUM(BH88:BH391)),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2.75" x14ac:dyDescent="0.2">
      <c r="A39" s="34"/>
      <c r="B39" s="39"/>
      <c r="C39" s="34"/>
      <c r="D39" s="34"/>
      <c r="E39" s="114" t="s">
        <v>51</v>
      </c>
      <c r="F39" s="130">
        <f>ROUND((SUM(BI88:BI391)),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5.75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8" x14ac:dyDescent="0.2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.75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2.75" x14ac:dyDescent="0.2">
      <c r="A50" s="34"/>
      <c r="B50" s="35"/>
      <c r="C50" s="36"/>
      <c r="D50" s="36"/>
      <c r="E50" s="374" t="str">
        <f>E7</f>
        <v>Výměna pražců a kolejnic v úseku Č. Krumlov - Zlatá Koruna</v>
      </c>
      <c r="F50" s="375"/>
      <c r="G50" s="375"/>
      <c r="H50" s="375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.75" x14ac:dyDescent="0.2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x14ac:dyDescent="0.2">
      <c r="A52" s="34"/>
      <c r="B52" s="35"/>
      <c r="C52" s="36"/>
      <c r="D52" s="36"/>
      <c r="E52" s="374" t="s">
        <v>102</v>
      </c>
      <c r="F52" s="373"/>
      <c r="G52" s="373"/>
      <c r="H52" s="373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.75" x14ac:dyDescent="0.2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x14ac:dyDescent="0.2">
      <c r="A54" s="34"/>
      <c r="B54" s="35"/>
      <c r="C54" s="36"/>
      <c r="D54" s="36"/>
      <c r="E54" s="362" t="str">
        <f>E11</f>
        <v>SO 1.1 - Železniční svršek</v>
      </c>
      <c r="F54" s="373"/>
      <c r="G54" s="373"/>
      <c r="H54" s="373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.75" x14ac:dyDescent="0.2">
      <c r="A56" s="34"/>
      <c r="B56" s="35"/>
      <c r="C56" s="29" t="s">
        <v>22</v>
      </c>
      <c r="D56" s="36"/>
      <c r="E56" s="36"/>
      <c r="F56" s="27" t="str">
        <f>F14</f>
        <v>trať 194 dle JŘ, TÚ Zlatá Koruna - Č. Krumlov</v>
      </c>
      <c r="G56" s="36"/>
      <c r="H56" s="36"/>
      <c r="I56" s="117" t="s">
        <v>24</v>
      </c>
      <c r="J56" s="59" t="str">
        <f>IF(J14="","",J14)</f>
        <v>22. 1. 2020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2.75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2.75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12" x14ac:dyDescent="0.2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15.75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15" x14ac:dyDescent="0.2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J151</f>
        <v>0</v>
      </c>
      <c r="K64" s="152"/>
      <c r="L64" s="157"/>
    </row>
    <row r="65" spans="1:31" s="10" customFormat="1" ht="12.75" x14ac:dyDescent="0.2">
      <c r="B65" s="158"/>
      <c r="C65" s="97"/>
      <c r="D65" s="159" t="s">
        <v>110</v>
      </c>
      <c r="E65" s="160"/>
      <c r="F65" s="160"/>
      <c r="G65" s="160"/>
      <c r="H65" s="160"/>
      <c r="I65" s="161"/>
      <c r="J65" s="162">
        <f>J152</f>
        <v>0</v>
      </c>
      <c r="K65" s="97"/>
      <c r="L65" s="163"/>
    </row>
    <row r="66" spans="1:31" s="9" customFormat="1" ht="15" x14ac:dyDescent="0.2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J309</f>
        <v>0</v>
      </c>
      <c r="K66" s="152"/>
      <c r="L66" s="157"/>
    </row>
    <row r="67" spans="1:31" s="2" customForma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8" x14ac:dyDescent="0.2">
      <c r="A73" s="34"/>
      <c r="B73" s="35"/>
      <c r="C73" s="23" t="s">
        <v>112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.75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.75" x14ac:dyDescent="0.2">
      <c r="A76" s="34"/>
      <c r="B76" s="35"/>
      <c r="C76" s="36"/>
      <c r="D76" s="36"/>
      <c r="E76" s="374" t="str">
        <f>E7</f>
        <v>Výměna pražců a kolejnic v úseku Č. Krumlov - Zlatá Koruna</v>
      </c>
      <c r="F76" s="375"/>
      <c r="G76" s="375"/>
      <c r="H76" s="375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.75" x14ac:dyDescent="0.2">
      <c r="B77" s="21"/>
      <c r="C77" s="29" t="s">
        <v>101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x14ac:dyDescent="0.2">
      <c r="A78" s="34"/>
      <c r="B78" s="35"/>
      <c r="C78" s="36"/>
      <c r="D78" s="36"/>
      <c r="E78" s="374" t="s">
        <v>102</v>
      </c>
      <c r="F78" s="373"/>
      <c r="G78" s="373"/>
      <c r="H78" s="373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.75" x14ac:dyDescent="0.2">
      <c r="A79" s="34"/>
      <c r="B79" s="35"/>
      <c r="C79" s="29" t="s">
        <v>103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x14ac:dyDescent="0.2">
      <c r="A80" s="34"/>
      <c r="B80" s="35"/>
      <c r="C80" s="36"/>
      <c r="D80" s="36"/>
      <c r="E80" s="362" t="str">
        <f>E11</f>
        <v>SO 1.1 - Železniční svršek</v>
      </c>
      <c r="F80" s="373"/>
      <c r="G80" s="373"/>
      <c r="H80" s="373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.75" x14ac:dyDescent="0.2">
      <c r="A82" s="34"/>
      <c r="B82" s="35"/>
      <c r="C82" s="29" t="s">
        <v>22</v>
      </c>
      <c r="D82" s="36"/>
      <c r="E82" s="36"/>
      <c r="F82" s="27" t="str">
        <f>F14</f>
        <v>trať 194 dle JŘ, TÚ Zlatá Koruna - Č. Krumlov</v>
      </c>
      <c r="G82" s="36"/>
      <c r="H82" s="36"/>
      <c r="I82" s="117" t="s">
        <v>24</v>
      </c>
      <c r="J82" s="59" t="str">
        <f>IF(J14="","",J14)</f>
        <v>22. 1. 2020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.75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.75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4" x14ac:dyDescent="0.2">
      <c r="A87" s="164"/>
      <c r="B87" s="165"/>
      <c r="C87" s="166" t="s">
        <v>113</v>
      </c>
      <c r="D87" s="167" t="s">
        <v>61</v>
      </c>
      <c r="E87" s="167" t="s">
        <v>57</v>
      </c>
      <c r="F87" s="167" t="s">
        <v>58</v>
      </c>
      <c r="G87" s="167" t="s">
        <v>114</v>
      </c>
      <c r="H87" s="167" t="s">
        <v>115</v>
      </c>
      <c r="I87" s="168" t="s">
        <v>116</v>
      </c>
      <c r="J87" s="167" t="s">
        <v>107</v>
      </c>
      <c r="K87" s="169" t="s">
        <v>117</v>
      </c>
      <c r="L87" s="170"/>
      <c r="M87" s="68" t="s">
        <v>35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15.75" x14ac:dyDescent="0.25">
      <c r="A88" s="34"/>
      <c r="B88" s="35"/>
      <c r="C88" s="75" t="s">
        <v>124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P89+SUM(P90:P151)+P309</f>
        <v>0</v>
      </c>
      <c r="Q88" s="72"/>
      <c r="R88" s="173">
        <f>R89+SUM(R90:R151)+R309</f>
        <v>1042.6658199999999</v>
      </c>
      <c r="S88" s="72"/>
      <c r="T88" s="174">
        <f>T89+SUM(T90:T151)+T309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75">
        <f>BK89+SUM(BK90:BK151)+BK309</f>
        <v>0</v>
      </c>
    </row>
    <row r="89" spans="1:65" s="2" customFormat="1" ht="24" x14ac:dyDescent="0.2">
      <c r="A89" s="34"/>
      <c r="B89" s="35"/>
      <c r="C89" s="176" t="s">
        <v>83</v>
      </c>
      <c r="D89" s="176" t="s">
        <v>125</v>
      </c>
      <c r="E89" s="177" t="s">
        <v>126</v>
      </c>
      <c r="F89" s="178" t="s">
        <v>127</v>
      </c>
      <c r="G89" s="179" t="s">
        <v>128</v>
      </c>
      <c r="H89" s="180">
        <v>1487</v>
      </c>
      <c r="I89" s="181"/>
      <c r="J89" s="182">
        <f>ROUND(I89*H89,2)</f>
        <v>0</v>
      </c>
      <c r="K89" s="178" t="s">
        <v>129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1.004E-2</v>
      </c>
      <c r="R89" s="186">
        <f>Q89*H89</f>
        <v>14.92948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130</v>
      </c>
      <c r="AT89" s="188" t="s">
        <v>125</v>
      </c>
      <c r="AU89" s="188" t="s">
        <v>76</v>
      </c>
      <c r="AY89" s="17" t="s">
        <v>131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132</v>
      </c>
      <c r="BM89" s="188" t="s">
        <v>133</v>
      </c>
    </row>
    <row r="90" spans="1:65" s="2" customFormat="1" x14ac:dyDescent="0.2">
      <c r="A90" s="34"/>
      <c r="B90" s="35"/>
      <c r="C90" s="36"/>
      <c r="D90" s="190" t="s">
        <v>134</v>
      </c>
      <c r="E90" s="36"/>
      <c r="F90" s="191" t="s">
        <v>127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134</v>
      </c>
      <c r="AU90" s="17" t="s">
        <v>76</v>
      </c>
    </row>
    <row r="91" spans="1:65" s="2" customFormat="1" ht="29.25" x14ac:dyDescent="0.2">
      <c r="A91" s="34"/>
      <c r="B91" s="35"/>
      <c r="C91" s="36"/>
      <c r="D91" s="190" t="s">
        <v>135</v>
      </c>
      <c r="E91" s="36"/>
      <c r="F91" s="194" t="s">
        <v>136</v>
      </c>
      <c r="G91" s="36"/>
      <c r="H91" s="36"/>
      <c r="I91" s="115"/>
      <c r="J91" s="36"/>
      <c r="K91" s="36"/>
      <c r="L91" s="39"/>
      <c r="M91" s="192"/>
      <c r="N91" s="193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76</v>
      </c>
    </row>
    <row r="92" spans="1:65" s="12" customFormat="1" x14ac:dyDescent="0.2">
      <c r="B92" s="195"/>
      <c r="C92" s="196"/>
      <c r="D92" s="190" t="s">
        <v>137</v>
      </c>
      <c r="E92" s="197" t="s">
        <v>35</v>
      </c>
      <c r="F92" s="198" t="s">
        <v>138</v>
      </c>
      <c r="G92" s="196"/>
      <c r="H92" s="199">
        <v>1487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137</v>
      </c>
      <c r="AU92" s="205" t="s">
        <v>76</v>
      </c>
      <c r="AV92" s="12" t="s">
        <v>85</v>
      </c>
      <c r="AW92" s="12" t="s">
        <v>37</v>
      </c>
      <c r="AX92" s="12" t="s">
        <v>83</v>
      </c>
      <c r="AY92" s="205" t="s">
        <v>131</v>
      </c>
    </row>
    <row r="93" spans="1:65" s="2" customFormat="1" ht="24" x14ac:dyDescent="0.2">
      <c r="A93" s="34"/>
      <c r="B93" s="35"/>
      <c r="C93" s="176" t="s">
        <v>85</v>
      </c>
      <c r="D93" s="176" t="s">
        <v>125</v>
      </c>
      <c r="E93" s="177" t="s">
        <v>139</v>
      </c>
      <c r="F93" s="178" t="s">
        <v>140</v>
      </c>
      <c r="G93" s="179" t="s">
        <v>128</v>
      </c>
      <c r="H93" s="180">
        <v>31</v>
      </c>
      <c r="I93" s="181"/>
      <c r="J93" s="182">
        <f>ROUND(I93*H93,2)</f>
        <v>0</v>
      </c>
      <c r="K93" s="178" t="s">
        <v>129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1.014E-2</v>
      </c>
      <c r="R93" s="186">
        <f>Q93*H93</f>
        <v>0.31434000000000001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130</v>
      </c>
      <c r="AT93" s="188" t="s">
        <v>125</v>
      </c>
      <c r="AU93" s="188" t="s">
        <v>76</v>
      </c>
      <c r="AY93" s="17" t="s">
        <v>131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132</v>
      </c>
      <c r="BM93" s="188" t="s">
        <v>141</v>
      </c>
    </row>
    <row r="94" spans="1:65" s="2" customFormat="1" x14ac:dyDescent="0.2">
      <c r="A94" s="34"/>
      <c r="B94" s="35"/>
      <c r="C94" s="36"/>
      <c r="D94" s="190" t="s">
        <v>134</v>
      </c>
      <c r="E94" s="36"/>
      <c r="F94" s="191" t="s">
        <v>140</v>
      </c>
      <c r="G94" s="36"/>
      <c r="H94" s="36"/>
      <c r="I94" s="115"/>
      <c r="J94" s="36"/>
      <c r="K94" s="36"/>
      <c r="L94" s="39"/>
      <c r="M94" s="192"/>
      <c r="N94" s="193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134</v>
      </c>
      <c r="AU94" s="17" t="s">
        <v>76</v>
      </c>
    </row>
    <row r="95" spans="1:65" s="2" customFormat="1" ht="48.75" x14ac:dyDescent="0.2">
      <c r="A95" s="34"/>
      <c r="B95" s="35"/>
      <c r="C95" s="36"/>
      <c r="D95" s="190" t="s">
        <v>135</v>
      </c>
      <c r="E95" s="36"/>
      <c r="F95" s="194" t="s">
        <v>142</v>
      </c>
      <c r="G95" s="36"/>
      <c r="H95" s="36"/>
      <c r="I95" s="115"/>
      <c r="J95" s="36"/>
      <c r="K95" s="36"/>
      <c r="L95" s="39"/>
      <c r="M95" s="192"/>
      <c r="N95" s="193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135</v>
      </c>
      <c r="AU95" s="17" t="s">
        <v>76</v>
      </c>
    </row>
    <row r="96" spans="1:65" s="12" customFormat="1" x14ac:dyDescent="0.2">
      <c r="B96" s="195"/>
      <c r="C96" s="196"/>
      <c r="D96" s="190" t="s">
        <v>137</v>
      </c>
      <c r="E96" s="197" t="s">
        <v>35</v>
      </c>
      <c r="F96" s="198" t="s">
        <v>143</v>
      </c>
      <c r="G96" s="196"/>
      <c r="H96" s="199">
        <v>31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137</v>
      </c>
      <c r="AU96" s="205" t="s">
        <v>76</v>
      </c>
      <c r="AV96" s="12" t="s">
        <v>85</v>
      </c>
      <c r="AW96" s="12" t="s">
        <v>37</v>
      </c>
      <c r="AX96" s="12" t="s">
        <v>83</v>
      </c>
      <c r="AY96" s="205" t="s">
        <v>131</v>
      </c>
    </row>
    <row r="97" spans="1:65" s="2" customFormat="1" ht="24" x14ac:dyDescent="0.2">
      <c r="A97" s="34"/>
      <c r="B97" s="35"/>
      <c r="C97" s="176" t="s">
        <v>144</v>
      </c>
      <c r="D97" s="176" t="s">
        <v>125</v>
      </c>
      <c r="E97" s="177" t="s">
        <v>145</v>
      </c>
      <c r="F97" s="178" t="s">
        <v>146</v>
      </c>
      <c r="G97" s="179" t="s">
        <v>128</v>
      </c>
      <c r="H97" s="180">
        <v>26</v>
      </c>
      <c r="I97" s="181"/>
      <c r="J97" s="182">
        <f>ROUND(I97*H97,2)</f>
        <v>0</v>
      </c>
      <c r="K97" s="178" t="s">
        <v>129</v>
      </c>
      <c r="L97" s="183"/>
      <c r="M97" s="184" t="s">
        <v>35</v>
      </c>
      <c r="N97" s="185" t="s">
        <v>47</v>
      </c>
      <c r="O97" s="64"/>
      <c r="P97" s="186">
        <f>O97*H97</f>
        <v>0</v>
      </c>
      <c r="Q97" s="186">
        <v>0.17</v>
      </c>
      <c r="R97" s="186">
        <f>Q97*H97</f>
        <v>4.42</v>
      </c>
      <c r="S97" s="186">
        <v>0</v>
      </c>
      <c r="T97" s="18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8" t="s">
        <v>130</v>
      </c>
      <c r="AT97" s="188" t="s">
        <v>125</v>
      </c>
      <c r="AU97" s="188" t="s">
        <v>76</v>
      </c>
      <c r="AY97" s="17" t="s">
        <v>131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132</v>
      </c>
      <c r="BM97" s="188" t="s">
        <v>147</v>
      </c>
    </row>
    <row r="98" spans="1:65" s="2" customFormat="1" x14ac:dyDescent="0.2">
      <c r="A98" s="34"/>
      <c r="B98" s="35"/>
      <c r="C98" s="36"/>
      <c r="D98" s="190" t="s">
        <v>134</v>
      </c>
      <c r="E98" s="36"/>
      <c r="F98" s="191" t="s">
        <v>146</v>
      </c>
      <c r="G98" s="36"/>
      <c r="H98" s="36"/>
      <c r="I98" s="115"/>
      <c r="J98" s="36"/>
      <c r="K98" s="36"/>
      <c r="L98" s="39"/>
      <c r="M98" s="192"/>
      <c r="N98" s="193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134</v>
      </c>
      <c r="AU98" s="17" t="s">
        <v>76</v>
      </c>
    </row>
    <row r="99" spans="1:65" s="2" customFormat="1" ht="19.5" x14ac:dyDescent="0.2">
      <c r="A99" s="34"/>
      <c r="B99" s="35"/>
      <c r="C99" s="36"/>
      <c r="D99" s="190" t="s">
        <v>135</v>
      </c>
      <c r="E99" s="36"/>
      <c r="F99" s="194" t="s">
        <v>148</v>
      </c>
      <c r="G99" s="36"/>
      <c r="H99" s="36"/>
      <c r="I99" s="115"/>
      <c r="J99" s="36"/>
      <c r="K99" s="36"/>
      <c r="L99" s="39"/>
      <c r="M99" s="192"/>
      <c r="N99" s="193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135</v>
      </c>
      <c r="AU99" s="17" t="s">
        <v>76</v>
      </c>
    </row>
    <row r="100" spans="1:65" s="12" customFormat="1" x14ac:dyDescent="0.2">
      <c r="B100" s="195"/>
      <c r="C100" s="196"/>
      <c r="D100" s="190" t="s">
        <v>137</v>
      </c>
      <c r="E100" s="197" t="s">
        <v>35</v>
      </c>
      <c r="F100" s="198" t="s">
        <v>149</v>
      </c>
      <c r="G100" s="196"/>
      <c r="H100" s="199">
        <v>26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137</v>
      </c>
      <c r="AU100" s="205" t="s">
        <v>76</v>
      </c>
      <c r="AV100" s="12" t="s">
        <v>85</v>
      </c>
      <c r="AW100" s="12" t="s">
        <v>37</v>
      </c>
      <c r="AX100" s="12" t="s">
        <v>83</v>
      </c>
      <c r="AY100" s="205" t="s">
        <v>131</v>
      </c>
    </row>
    <row r="101" spans="1:65" s="2" customFormat="1" ht="24" x14ac:dyDescent="0.2">
      <c r="A101" s="34"/>
      <c r="B101" s="35"/>
      <c r="C101" s="176" t="s">
        <v>132</v>
      </c>
      <c r="D101" s="176" t="s">
        <v>125</v>
      </c>
      <c r="E101" s="177" t="s">
        <v>150</v>
      </c>
      <c r="F101" s="178" t="s">
        <v>151</v>
      </c>
      <c r="G101" s="179" t="s">
        <v>128</v>
      </c>
      <c r="H101" s="180">
        <v>26</v>
      </c>
      <c r="I101" s="181"/>
      <c r="J101" s="182">
        <f>ROUND(I101*H101,2)</f>
        <v>0</v>
      </c>
      <c r="K101" s="178" t="s">
        <v>129</v>
      </c>
      <c r="L101" s="183"/>
      <c r="M101" s="184" t="s">
        <v>35</v>
      </c>
      <c r="N101" s="185" t="s">
        <v>47</v>
      </c>
      <c r="O101" s="64"/>
      <c r="P101" s="186">
        <f>O101*H101</f>
        <v>0</v>
      </c>
      <c r="Q101" s="186">
        <v>0.39700000000000002</v>
      </c>
      <c r="R101" s="186">
        <f>Q101*H101</f>
        <v>10.322000000000001</v>
      </c>
      <c r="S101" s="186">
        <v>0</v>
      </c>
      <c r="T101" s="18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8" t="s">
        <v>130</v>
      </c>
      <c r="AT101" s="188" t="s">
        <v>125</v>
      </c>
      <c r="AU101" s="188" t="s">
        <v>76</v>
      </c>
      <c r="AY101" s="17" t="s">
        <v>131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132</v>
      </c>
      <c r="BM101" s="188" t="s">
        <v>152</v>
      </c>
    </row>
    <row r="102" spans="1:65" s="2" customFormat="1" x14ac:dyDescent="0.2">
      <c r="A102" s="34"/>
      <c r="B102" s="35"/>
      <c r="C102" s="36"/>
      <c r="D102" s="190" t="s">
        <v>134</v>
      </c>
      <c r="E102" s="36"/>
      <c r="F102" s="191" t="s">
        <v>151</v>
      </c>
      <c r="G102" s="36"/>
      <c r="H102" s="36"/>
      <c r="I102" s="115"/>
      <c r="J102" s="36"/>
      <c r="K102" s="36"/>
      <c r="L102" s="39"/>
      <c r="M102" s="192"/>
      <c r="N102" s="193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134</v>
      </c>
      <c r="AU102" s="17" t="s">
        <v>76</v>
      </c>
    </row>
    <row r="103" spans="1:65" s="12" customFormat="1" x14ac:dyDescent="0.2">
      <c r="B103" s="195"/>
      <c r="C103" s="196"/>
      <c r="D103" s="190" t="s">
        <v>137</v>
      </c>
      <c r="E103" s="197" t="s">
        <v>35</v>
      </c>
      <c r="F103" s="198" t="s">
        <v>149</v>
      </c>
      <c r="G103" s="196"/>
      <c r="H103" s="199">
        <v>26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137</v>
      </c>
      <c r="AU103" s="205" t="s">
        <v>76</v>
      </c>
      <c r="AV103" s="12" t="s">
        <v>85</v>
      </c>
      <c r="AW103" s="12" t="s">
        <v>37</v>
      </c>
      <c r="AX103" s="12" t="s">
        <v>83</v>
      </c>
      <c r="AY103" s="205" t="s">
        <v>131</v>
      </c>
    </row>
    <row r="104" spans="1:65" s="2" customFormat="1" ht="24" x14ac:dyDescent="0.2">
      <c r="A104" s="34"/>
      <c r="B104" s="35"/>
      <c r="C104" s="176" t="s">
        <v>153</v>
      </c>
      <c r="D104" s="176" t="s">
        <v>125</v>
      </c>
      <c r="E104" s="177" t="s">
        <v>154</v>
      </c>
      <c r="F104" s="178" t="s">
        <v>155</v>
      </c>
      <c r="G104" s="179" t="s">
        <v>128</v>
      </c>
      <c r="H104" s="180">
        <v>26</v>
      </c>
      <c r="I104" s="181"/>
      <c r="J104" s="182">
        <f>ROUND(I104*H104,2)</f>
        <v>0</v>
      </c>
      <c r="K104" s="178" t="s">
        <v>129</v>
      </c>
      <c r="L104" s="183"/>
      <c r="M104" s="184" t="s">
        <v>35</v>
      </c>
      <c r="N104" s="185" t="s">
        <v>47</v>
      </c>
      <c r="O104" s="64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130</v>
      </c>
      <c r="AT104" s="188" t="s">
        <v>125</v>
      </c>
      <c r="AU104" s="188" t="s">
        <v>76</v>
      </c>
      <c r="AY104" s="17" t="s">
        <v>131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132</v>
      </c>
      <c r="BM104" s="188" t="s">
        <v>156</v>
      </c>
    </row>
    <row r="105" spans="1:65" s="2" customFormat="1" x14ac:dyDescent="0.2">
      <c r="A105" s="34"/>
      <c r="B105" s="35"/>
      <c r="C105" s="36"/>
      <c r="D105" s="190" t="s">
        <v>134</v>
      </c>
      <c r="E105" s="36"/>
      <c r="F105" s="191" t="s">
        <v>155</v>
      </c>
      <c r="G105" s="36"/>
      <c r="H105" s="36"/>
      <c r="I105" s="115"/>
      <c r="J105" s="36"/>
      <c r="K105" s="36"/>
      <c r="L105" s="39"/>
      <c r="M105" s="192"/>
      <c r="N105" s="193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134</v>
      </c>
      <c r="AU105" s="17" t="s">
        <v>76</v>
      </c>
    </row>
    <row r="106" spans="1:65" s="12" customFormat="1" x14ac:dyDescent="0.2">
      <c r="B106" s="195"/>
      <c r="C106" s="196"/>
      <c r="D106" s="190" t="s">
        <v>137</v>
      </c>
      <c r="E106" s="197" t="s">
        <v>35</v>
      </c>
      <c r="F106" s="198" t="s">
        <v>149</v>
      </c>
      <c r="G106" s="196"/>
      <c r="H106" s="199">
        <v>26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137</v>
      </c>
      <c r="AU106" s="205" t="s">
        <v>76</v>
      </c>
      <c r="AV106" s="12" t="s">
        <v>85</v>
      </c>
      <c r="AW106" s="12" t="s">
        <v>37</v>
      </c>
      <c r="AX106" s="12" t="s">
        <v>83</v>
      </c>
      <c r="AY106" s="205" t="s">
        <v>131</v>
      </c>
    </row>
    <row r="107" spans="1:65" s="2" customFormat="1" ht="24" x14ac:dyDescent="0.2">
      <c r="A107" s="34"/>
      <c r="B107" s="35"/>
      <c r="C107" s="176" t="s">
        <v>157</v>
      </c>
      <c r="D107" s="176" t="s">
        <v>125</v>
      </c>
      <c r="E107" s="177" t="s">
        <v>158</v>
      </c>
      <c r="F107" s="178" t="s">
        <v>159</v>
      </c>
      <c r="G107" s="179" t="s">
        <v>160</v>
      </c>
      <c r="H107" s="180">
        <v>78</v>
      </c>
      <c r="I107" s="181"/>
      <c r="J107" s="182">
        <f>ROUND(I107*H107,2)</f>
        <v>0</v>
      </c>
      <c r="K107" s="178" t="s">
        <v>129</v>
      </c>
      <c r="L107" s="183"/>
      <c r="M107" s="184" t="s">
        <v>35</v>
      </c>
      <c r="N107" s="185" t="s">
        <v>47</v>
      </c>
      <c r="O107" s="64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8" t="s">
        <v>130</v>
      </c>
      <c r="AT107" s="188" t="s">
        <v>125</v>
      </c>
      <c r="AU107" s="188" t="s">
        <v>76</v>
      </c>
      <c r="AY107" s="17" t="s">
        <v>131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7" t="s">
        <v>83</v>
      </c>
      <c r="BK107" s="189">
        <f>ROUND(I107*H107,2)</f>
        <v>0</v>
      </c>
      <c r="BL107" s="17" t="s">
        <v>132</v>
      </c>
      <c r="BM107" s="188" t="s">
        <v>161</v>
      </c>
    </row>
    <row r="108" spans="1:65" s="2" customFormat="1" x14ac:dyDescent="0.2">
      <c r="A108" s="34"/>
      <c r="B108" s="35"/>
      <c r="C108" s="36"/>
      <c r="D108" s="190" t="s">
        <v>134</v>
      </c>
      <c r="E108" s="36"/>
      <c r="F108" s="191" t="s">
        <v>159</v>
      </c>
      <c r="G108" s="36"/>
      <c r="H108" s="36"/>
      <c r="I108" s="115"/>
      <c r="J108" s="36"/>
      <c r="K108" s="36"/>
      <c r="L108" s="39"/>
      <c r="M108" s="192"/>
      <c r="N108" s="193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134</v>
      </c>
      <c r="AU108" s="17" t="s">
        <v>76</v>
      </c>
    </row>
    <row r="109" spans="1:65" s="2" customFormat="1" ht="29.25" x14ac:dyDescent="0.2">
      <c r="A109" s="34"/>
      <c r="B109" s="35"/>
      <c r="C109" s="36"/>
      <c r="D109" s="190" t="s">
        <v>135</v>
      </c>
      <c r="E109" s="36"/>
      <c r="F109" s="194" t="s">
        <v>162</v>
      </c>
      <c r="G109" s="36"/>
      <c r="H109" s="36"/>
      <c r="I109" s="115"/>
      <c r="J109" s="36"/>
      <c r="K109" s="36"/>
      <c r="L109" s="39"/>
      <c r="M109" s="192"/>
      <c r="N109" s="193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135</v>
      </c>
      <c r="AU109" s="17" t="s">
        <v>76</v>
      </c>
    </row>
    <row r="110" spans="1:65" s="12" customFormat="1" x14ac:dyDescent="0.2">
      <c r="B110" s="195"/>
      <c r="C110" s="196"/>
      <c r="D110" s="190" t="s">
        <v>137</v>
      </c>
      <c r="E110" s="197" t="s">
        <v>35</v>
      </c>
      <c r="F110" s="198" t="s">
        <v>163</v>
      </c>
      <c r="G110" s="196"/>
      <c r="H110" s="199">
        <v>19.600000000000001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137</v>
      </c>
      <c r="AU110" s="205" t="s">
        <v>76</v>
      </c>
      <c r="AV110" s="12" t="s">
        <v>85</v>
      </c>
      <c r="AW110" s="12" t="s">
        <v>37</v>
      </c>
      <c r="AX110" s="12" t="s">
        <v>76</v>
      </c>
      <c r="AY110" s="205" t="s">
        <v>131</v>
      </c>
    </row>
    <row r="111" spans="1:65" s="12" customFormat="1" x14ac:dyDescent="0.2">
      <c r="B111" s="195"/>
      <c r="C111" s="196"/>
      <c r="D111" s="190" t="s">
        <v>137</v>
      </c>
      <c r="E111" s="197" t="s">
        <v>35</v>
      </c>
      <c r="F111" s="198" t="s">
        <v>164</v>
      </c>
      <c r="G111" s="196"/>
      <c r="H111" s="199">
        <v>22.4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137</v>
      </c>
      <c r="AU111" s="205" t="s">
        <v>76</v>
      </c>
      <c r="AV111" s="12" t="s">
        <v>85</v>
      </c>
      <c r="AW111" s="12" t="s">
        <v>37</v>
      </c>
      <c r="AX111" s="12" t="s">
        <v>76</v>
      </c>
      <c r="AY111" s="205" t="s">
        <v>131</v>
      </c>
    </row>
    <row r="112" spans="1:65" s="12" customFormat="1" x14ac:dyDescent="0.2">
      <c r="B112" s="195"/>
      <c r="C112" s="196"/>
      <c r="D112" s="190" t="s">
        <v>137</v>
      </c>
      <c r="E112" s="197" t="s">
        <v>35</v>
      </c>
      <c r="F112" s="198" t="s">
        <v>165</v>
      </c>
      <c r="G112" s="196"/>
      <c r="H112" s="199">
        <v>36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137</v>
      </c>
      <c r="AU112" s="205" t="s">
        <v>76</v>
      </c>
      <c r="AV112" s="12" t="s">
        <v>85</v>
      </c>
      <c r="AW112" s="12" t="s">
        <v>37</v>
      </c>
      <c r="AX112" s="12" t="s">
        <v>76</v>
      </c>
      <c r="AY112" s="205" t="s">
        <v>131</v>
      </c>
    </row>
    <row r="113" spans="1:65" s="13" customFormat="1" x14ac:dyDescent="0.2">
      <c r="B113" s="206"/>
      <c r="C113" s="207"/>
      <c r="D113" s="190" t="s">
        <v>137</v>
      </c>
      <c r="E113" s="208" t="s">
        <v>35</v>
      </c>
      <c r="F113" s="209" t="s">
        <v>166</v>
      </c>
      <c r="G113" s="207"/>
      <c r="H113" s="210">
        <v>78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137</v>
      </c>
      <c r="AU113" s="216" t="s">
        <v>76</v>
      </c>
      <c r="AV113" s="13" t="s">
        <v>132</v>
      </c>
      <c r="AW113" s="13" t="s">
        <v>37</v>
      </c>
      <c r="AX113" s="13" t="s">
        <v>83</v>
      </c>
      <c r="AY113" s="216" t="s">
        <v>131</v>
      </c>
    </row>
    <row r="114" spans="1:65" s="2" customFormat="1" ht="24" x14ac:dyDescent="0.2">
      <c r="A114" s="34"/>
      <c r="B114" s="35"/>
      <c r="C114" s="176" t="s">
        <v>167</v>
      </c>
      <c r="D114" s="176" t="s">
        <v>125</v>
      </c>
      <c r="E114" s="177" t="s">
        <v>168</v>
      </c>
      <c r="F114" s="178" t="s">
        <v>169</v>
      </c>
      <c r="G114" s="179" t="s">
        <v>170</v>
      </c>
      <c r="H114" s="180">
        <v>40.68</v>
      </c>
      <c r="I114" s="181"/>
      <c r="J114" s="182">
        <f>ROUND(I114*H114,2)</f>
        <v>0</v>
      </c>
      <c r="K114" s="178" t="s">
        <v>129</v>
      </c>
      <c r="L114" s="183"/>
      <c r="M114" s="184" t="s">
        <v>35</v>
      </c>
      <c r="N114" s="185" t="s">
        <v>47</v>
      </c>
      <c r="O114" s="64"/>
      <c r="P114" s="186">
        <f>O114*H114</f>
        <v>0</v>
      </c>
      <c r="Q114" s="186">
        <v>1</v>
      </c>
      <c r="R114" s="186">
        <f>Q114*H114</f>
        <v>40.68</v>
      </c>
      <c r="S114" s="186">
        <v>0</v>
      </c>
      <c r="T114" s="187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8" t="s">
        <v>130</v>
      </c>
      <c r="AT114" s="188" t="s">
        <v>125</v>
      </c>
      <c r="AU114" s="188" t="s">
        <v>76</v>
      </c>
      <c r="AY114" s="17" t="s">
        <v>131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7" t="s">
        <v>83</v>
      </c>
      <c r="BK114" s="189">
        <f>ROUND(I114*H114,2)</f>
        <v>0</v>
      </c>
      <c r="BL114" s="17" t="s">
        <v>132</v>
      </c>
      <c r="BM114" s="188" t="s">
        <v>171</v>
      </c>
    </row>
    <row r="115" spans="1:65" s="2" customFormat="1" x14ac:dyDescent="0.2">
      <c r="A115" s="34"/>
      <c r="B115" s="35"/>
      <c r="C115" s="36"/>
      <c r="D115" s="190" t="s">
        <v>134</v>
      </c>
      <c r="E115" s="36"/>
      <c r="F115" s="191" t="s">
        <v>169</v>
      </c>
      <c r="G115" s="36"/>
      <c r="H115" s="36"/>
      <c r="I115" s="115"/>
      <c r="J115" s="36"/>
      <c r="K115" s="36"/>
      <c r="L115" s="39"/>
      <c r="M115" s="192"/>
      <c r="N115" s="193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134</v>
      </c>
      <c r="AU115" s="17" t="s">
        <v>76</v>
      </c>
    </row>
    <row r="116" spans="1:65" s="2" customFormat="1" ht="19.5" x14ac:dyDescent="0.2">
      <c r="A116" s="34"/>
      <c r="B116" s="35"/>
      <c r="C116" s="36"/>
      <c r="D116" s="190" t="s">
        <v>135</v>
      </c>
      <c r="E116" s="36"/>
      <c r="F116" s="194" t="s">
        <v>172</v>
      </c>
      <c r="G116" s="36"/>
      <c r="H116" s="36"/>
      <c r="I116" s="115"/>
      <c r="J116" s="36"/>
      <c r="K116" s="36"/>
      <c r="L116" s="39"/>
      <c r="M116" s="192"/>
      <c r="N116" s="193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135</v>
      </c>
      <c r="AU116" s="17" t="s">
        <v>76</v>
      </c>
    </row>
    <row r="117" spans="1:65" s="12" customFormat="1" x14ac:dyDescent="0.2">
      <c r="B117" s="195"/>
      <c r="C117" s="196"/>
      <c r="D117" s="190" t="s">
        <v>137</v>
      </c>
      <c r="E117" s="197" t="s">
        <v>35</v>
      </c>
      <c r="F117" s="198" t="s">
        <v>173</v>
      </c>
      <c r="G117" s="196"/>
      <c r="H117" s="199">
        <v>12.6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137</v>
      </c>
      <c r="AU117" s="205" t="s">
        <v>76</v>
      </c>
      <c r="AV117" s="12" t="s">
        <v>85</v>
      </c>
      <c r="AW117" s="12" t="s">
        <v>37</v>
      </c>
      <c r="AX117" s="12" t="s">
        <v>76</v>
      </c>
      <c r="AY117" s="205" t="s">
        <v>131</v>
      </c>
    </row>
    <row r="118" spans="1:65" s="12" customFormat="1" x14ac:dyDescent="0.2">
      <c r="B118" s="195"/>
      <c r="C118" s="196"/>
      <c r="D118" s="190" t="s">
        <v>137</v>
      </c>
      <c r="E118" s="197" t="s">
        <v>35</v>
      </c>
      <c r="F118" s="198" t="s">
        <v>174</v>
      </c>
      <c r="G118" s="196"/>
      <c r="H118" s="199">
        <v>21.42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137</v>
      </c>
      <c r="AU118" s="205" t="s">
        <v>76</v>
      </c>
      <c r="AV118" s="12" t="s">
        <v>85</v>
      </c>
      <c r="AW118" s="12" t="s">
        <v>37</v>
      </c>
      <c r="AX118" s="12" t="s">
        <v>76</v>
      </c>
      <c r="AY118" s="205" t="s">
        <v>131</v>
      </c>
    </row>
    <row r="119" spans="1:65" s="12" customFormat="1" x14ac:dyDescent="0.2">
      <c r="B119" s="195"/>
      <c r="C119" s="196"/>
      <c r="D119" s="190" t="s">
        <v>137</v>
      </c>
      <c r="E119" s="197" t="s">
        <v>35</v>
      </c>
      <c r="F119" s="198" t="s">
        <v>175</v>
      </c>
      <c r="G119" s="196"/>
      <c r="H119" s="199">
        <v>3.78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137</v>
      </c>
      <c r="AU119" s="205" t="s">
        <v>76</v>
      </c>
      <c r="AV119" s="12" t="s">
        <v>85</v>
      </c>
      <c r="AW119" s="12" t="s">
        <v>37</v>
      </c>
      <c r="AX119" s="12" t="s">
        <v>76</v>
      </c>
      <c r="AY119" s="205" t="s">
        <v>131</v>
      </c>
    </row>
    <row r="120" spans="1:65" s="12" customFormat="1" x14ac:dyDescent="0.2">
      <c r="B120" s="195"/>
      <c r="C120" s="196"/>
      <c r="D120" s="190" t="s">
        <v>137</v>
      </c>
      <c r="E120" s="197" t="s">
        <v>35</v>
      </c>
      <c r="F120" s="198" t="s">
        <v>176</v>
      </c>
      <c r="G120" s="196"/>
      <c r="H120" s="199">
        <v>1.44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137</v>
      </c>
      <c r="AU120" s="205" t="s">
        <v>76</v>
      </c>
      <c r="AV120" s="12" t="s">
        <v>85</v>
      </c>
      <c r="AW120" s="12" t="s">
        <v>37</v>
      </c>
      <c r="AX120" s="12" t="s">
        <v>76</v>
      </c>
      <c r="AY120" s="205" t="s">
        <v>131</v>
      </c>
    </row>
    <row r="121" spans="1:65" s="12" customFormat="1" x14ac:dyDescent="0.2">
      <c r="B121" s="195"/>
      <c r="C121" s="196"/>
      <c r="D121" s="190" t="s">
        <v>137</v>
      </c>
      <c r="E121" s="197" t="s">
        <v>35</v>
      </c>
      <c r="F121" s="198" t="s">
        <v>177</v>
      </c>
      <c r="G121" s="196"/>
      <c r="H121" s="199">
        <v>1.44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137</v>
      </c>
      <c r="AU121" s="205" t="s">
        <v>76</v>
      </c>
      <c r="AV121" s="12" t="s">
        <v>85</v>
      </c>
      <c r="AW121" s="12" t="s">
        <v>37</v>
      </c>
      <c r="AX121" s="12" t="s">
        <v>76</v>
      </c>
      <c r="AY121" s="205" t="s">
        <v>131</v>
      </c>
    </row>
    <row r="122" spans="1:65" s="13" customFormat="1" x14ac:dyDescent="0.2">
      <c r="B122" s="206"/>
      <c r="C122" s="207"/>
      <c r="D122" s="190" t="s">
        <v>137</v>
      </c>
      <c r="E122" s="208" t="s">
        <v>35</v>
      </c>
      <c r="F122" s="209" t="s">
        <v>166</v>
      </c>
      <c r="G122" s="207"/>
      <c r="H122" s="210">
        <v>40.68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137</v>
      </c>
      <c r="AU122" s="216" t="s">
        <v>76</v>
      </c>
      <c r="AV122" s="13" t="s">
        <v>132</v>
      </c>
      <c r="AW122" s="13" t="s">
        <v>37</v>
      </c>
      <c r="AX122" s="13" t="s">
        <v>83</v>
      </c>
      <c r="AY122" s="216" t="s">
        <v>131</v>
      </c>
    </row>
    <row r="123" spans="1:65" s="2" customFormat="1" ht="24" x14ac:dyDescent="0.2">
      <c r="A123" s="34"/>
      <c r="B123" s="35"/>
      <c r="C123" s="176" t="s">
        <v>130</v>
      </c>
      <c r="D123" s="176" t="s">
        <v>125</v>
      </c>
      <c r="E123" s="177" t="s">
        <v>178</v>
      </c>
      <c r="F123" s="178" t="s">
        <v>179</v>
      </c>
      <c r="G123" s="179" t="s">
        <v>170</v>
      </c>
      <c r="H123" s="180">
        <v>972</v>
      </c>
      <c r="I123" s="181"/>
      <c r="J123" s="182">
        <f>ROUND(I123*H123,2)</f>
        <v>0</v>
      </c>
      <c r="K123" s="178" t="s">
        <v>129</v>
      </c>
      <c r="L123" s="183"/>
      <c r="M123" s="184" t="s">
        <v>35</v>
      </c>
      <c r="N123" s="185" t="s">
        <v>47</v>
      </c>
      <c r="O123" s="64"/>
      <c r="P123" s="186">
        <f>O123*H123</f>
        <v>0</v>
      </c>
      <c r="Q123" s="186">
        <v>1</v>
      </c>
      <c r="R123" s="186">
        <f>Q123*H123</f>
        <v>972</v>
      </c>
      <c r="S123" s="186">
        <v>0</v>
      </c>
      <c r="T123" s="18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8" t="s">
        <v>130</v>
      </c>
      <c r="AT123" s="188" t="s">
        <v>125</v>
      </c>
      <c r="AU123" s="188" t="s">
        <v>76</v>
      </c>
      <c r="AY123" s="17" t="s">
        <v>131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7" t="s">
        <v>83</v>
      </c>
      <c r="BK123" s="189">
        <f>ROUND(I123*H123,2)</f>
        <v>0</v>
      </c>
      <c r="BL123" s="17" t="s">
        <v>132</v>
      </c>
      <c r="BM123" s="188" t="s">
        <v>180</v>
      </c>
    </row>
    <row r="124" spans="1:65" s="2" customFormat="1" x14ac:dyDescent="0.2">
      <c r="A124" s="34"/>
      <c r="B124" s="35"/>
      <c r="C124" s="36"/>
      <c r="D124" s="190" t="s">
        <v>134</v>
      </c>
      <c r="E124" s="36"/>
      <c r="F124" s="191" t="s">
        <v>179</v>
      </c>
      <c r="G124" s="36"/>
      <c r="H124" s="36"/>
      <c r="I124" s="115"/>
      <c r="J124" s="36"/>
      <c r="K124" s="36"/>
      <c r="L124" s="39"/>
      <c r="M124" s="192"/>
      <c r="N124" s="193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134</v>
      </c>
      <c r="AU124" s="17" t="s">
        <v>76</v>
      </c>
    </row>
    <row r="125" spans="1:65" s="2" customFormat="1" ht="19.5" x14ac:dyDescent="0.2">
      <c r="A125" s="34"/>
      <c r="B125" s="35"/>
      <c r="C125" s="36"/>
      <c r="D125" s="190" t="s">
        <v>135</v>
      </c>
      <c r="E125" s="36"/>
      <c r="F125" s="194" t="s">
        <v>181</v>
      </c>
      <c r="G125" s="36"/>
      <c r="H125" s="36"/>
      <c r="I125" s="115"/>
      <c r="J125" s="36"/>
      <c r="K125" s="36"/>
      <c r="L125" s="39"/>
      <c r="M125" s="192"/>
      <c r="N125" s="193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135</v>
      </c>
      <c r="AU125" s="17" t="s">
        <v>76</v>
      </c>
    </row>
    <row r="126" spans="1:65" s="12" customFormat="1" x14ac:dyDescent="0.2">
      <c r="B126" s="195"/>
      <c r="C126" s="196"/>
      <c r="D126" s="190" t="s">
        <v>137</v>
      </c>
      <c r="E126" s="197" t="s">
        <v>35</v>
      </c>
      <c r="F126" s="198" t="s">
        <v>182</v>
      </c>
      <c r="G126" s="196"/>
      <c r="H126" s="199">
        <v>972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137</v>
      </c>
      <c r="AU126" s="205" t="s">
        <v>76</v>
      </c>
      <c r="AV126" s="12" t="s">
        <v>85</v>
      </c>
      <c r="AW126" s="12" t="s">
        <v>37</v>
      </c>
      <c r="AX126" s="12" t="s">
        <v>83</v>
      </c>
      <c r="AY126" s="205" t="s">
        <v>131</v>
      </c>
    </row>
    <row r="127" spans="1:65" s="2" customFormat="1" ht="24" x14ac:dyDescent="0.2">
      <c r="A127" s="34"/>
      <c r="B127" s="35"/>
      <c r="C127" s="176" t="s">
        <v>183</v>
      </c>
      <c r="D127" s="176" t="s">
        <v>125</v>
      </c>
      <c r="E127" s="177" t="s">
        <v>184</v>
      </c>
      <c r="F127" s="178" t="s">
        <v>185</v>
      </c>
      <c r="G127" s="179" t="s">
        <v>128</v>
      </c>
      <c r="H127" s="180">
        <v>2</v>
      </c>
      <c r="I127" s="181"/>
      <c r="J127" s="182">
        <f>ROUND(I127*H127,2)</f>
        <v>0</v>
      </c>
      <c r="K127" s="178" t="s">
        <v>129</v>
      </c>
      <c r="L127" s="183"/>
      <c r="M127" s="184" t="s">
        <v>35</v>
      </c>
      <c r="N127" s="185" t="s">
        <v>47</v>
      </c>
      <c r="O127" s="64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130</v>
      </c>
      <c r="AT127" s="188" t="s">
        <v>125</v>
      </c>
      <c r="AU127" s="188" t="s">
        <v>76</v>
      </c>
      <c r="AY127" s="17" t="s">
        <v>131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83</v>
      </c>
      <c r="BK127" s="189">
        <f>ROUND(I127*H127,2)</f>
        <v>0</v>
      </c>
      <c r="BL127" s="17" t="s">
        <v>132</v>
      </c>
      <c r="BM127" s="188" t="s">
        <v>186</v>
      </c>
    </row>
    <row r="128" spans="1:65" s="2" customFormat="1" x14ac:dyDescent="0.2">
      <c r="A128" s="34"/>
      <c r="B128" s="35"/>
      <c r="C128" s="36"/>
      <c r="D128" s="190" t="s">
        <v>134</v>
      </c>
      <c r="E128" s="36"/>
      <c r="F128" s="191" t="s">
        <v>185</v>
      </c>
      <c r="G128" s="36"/>
      <c r="H128" s="36"/>
      <c r="I128" s="115"/>
      <c r="J128" s="36"/>
      <c r="K128" s="36"/>
      <c r="L128" s="39"/>
      <c r="M128" s="192"/>
      <c r="N128" s="193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134</v>
      </c>
      <c r="AU128" s="17" t="s">
        <v>76</v>
      </c>
    </row>
    <row r="129" spans="1:65" s="2" customFormat="1" ht="19.5" x14ac:dyDescent="0.2">
      <c r="A129" s="34"/>
      <c r="B129" s="35"/>
      <c r="C129" s="36"/>
      <c r="D129" s="190" t="s">
        <v>135</v>
      </c>
      <c r="E129" s="36"/>
      <c r="F129" s="194" t="s">
        <v>187</v>
      </c>
      <c r="G129" s="36"/>
      <c r="H129" s="36"/>
      <c r="I129" s="115"/>
      <c r="J129" s="36"/>
      <c r="K129" s="36"/>
      <c r="L129" s="39"/>
      <c r="M129" s="192"/>
      <c r="N129" s="193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135</v>
      </c>
      <c r="AU129" s="17" t="s">
        <v>76</v>
      </c>
    </row>
    <row r="130" spans="1:65" s="12" customFormat="1" x14ac:dyDescent="0.2">
      <c r="B130" s="195"/>
      <c r="C130" s="196"/>
      <c r="D130" s="190" t="s">
        <v>137</v>
      </c>
      <c r="E130" s="197" t="s">
        <v>35</v>
      </c>
      <c r="F130" s="198" t="s">
        <v>188</v>
      </c>
      <c r="G130" s="196"/>
      <c r="H130" s="199">
        <v>2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137</v>
      </c>
      <c r="AU130" s="205" t="s">
        <v>76</v>
      </c>
      <c r="AV130" s="12" t="s">
        <v>85</v>
      </c>
      <c r="AW130" s="12" t="s">
        <v>37</v>
      </c>
      <c r="AX130" s="12" t="s">
        <v>83</v>
      </c>
      <c r="AY130" s="205" t="s">
        <v>131</v>
      </c>
    </row>
    <row r="131" spans="1:65" s="2" customFormat="1" ht="24" x14ac:dyDescent="0.2">
      <c r="A131" s="34"/>
      <c r="B131" s="35"/>
      <c r="C131" s="176" t="s">
        <v>189</v>
      </c>
      <c r="D131" s="176" t="s">
        <v>125</v>
      </c>
      <c r="E131" s="177" t="s">
        <v>190</v>
      </c>
      <c r="F131" s="178" t="s">
        <v>191</v>
      </c>
      <c r="G131" s="179" t="s">
        <v>128</v>
      </c>
      <c r="H131" s="180">
        <v>2</v>
      </c>
      <c r="I131" s="181"/>
      <c r="J131" s="182">
        <f>ROUND(I131*H131,2)</f>
        <v>0</v>
      </c>
      <c r="K131" s="178" t="s">
        <v>129</v>
      </c>
      <c r="L131" s="183"/>
      <c r="M131" s="184" t="s">
        <v>35</v>
      </c>
      <c r="N131" s="185" t="s">
        <v>47</v>
      </c>
      <c r="O131" s="64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130</v>
      </c>
      <c r="AT131" s="188" t="s">
        <v>125</v>
      </c>
      <c r="AU131" s="188" t="s">
        <v>76</v>
      </c>
      <c r="AY131" s="17" t="s">
        <v>131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83</v>
      </c>
      <c r="BK131" s="189">
        <f>ROUND(I131*H131,2)</f>
        <v>0</v>
      </c>
      <c r="BL131" s="17" t="s">
        <v>132</v>
      </c>
      <c r="BM131" s="188" t="s">
        <v>192</v>
      </c>
    </row>
    <row r="132" spans="1:65" s="2" customFormat="1" x14ac:dyDescent="0.2">
      <c r="A132" s="34"/>
      <c r="B132" s="35"/>
      <c r="C132" s="36"/>
      <c r="D132" s="190" t="s">
        <v>134</v>
      </c>
      <c r="E132" s="36"/>
      <c r="F132" s="191" t="s">
        <v>191</v>
      </c>
      <c r="G132" s="36"/>
      <c r="H132" s="36"/>
      <c r="I132" s="115"/>
      <c r="J132" s="36"/>
      <c r="K132" s="36"/>
      <c r="L132" s="39"/>
      <c r="M132" s="192"/>
      <c r="N132" s="193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134</v>
      </c>
      <c r="AU132" s="17" t="s">
        <v>76</v>
      </c>
    </row>
    <row r="133" spans="1:65" s="2" customFormat="1" ht="19.5" x14ac:dyDescent="0.2">
      <c r="A133" s="34"/>
      <c r="B133" s="35"/>
      <c r="C133" s="36"/>
      <c r="D133" s="190" t="s">
        <v>135</v>
      </c>
      <c r="E133" s="36"/>
      <c r="F133" s="194" t="s">
        <v>193</v>
      </c>
      <c r="G133" s="36"/>
      <c r="H133" s="36"/>
      <c r="I133" s="115"/>
      <c r="J133" s="36"/>
      <c r="K133" s="36"/>
      <c r="L133" s="39"/>
      <c r="M133" s="192"/>
      <c r="N133" s="193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135</v>
      </c>
      <c r="AU133" s="17" t="s">
        <v>76</v>
      </c>
    </row>
    <row r="134" spans="1:65" s="12" customFormat="1" x14ac:dyDescent="0.2">
      <c r="B134" s="195"/>
      <c r="C134" s="196"/>
      <c r="D134" s="190" t="s">
        <v>137</v>
      </c>
      <c r="E134" s="197" t="s">
        <v>35</v>
      </c>
      <c r="F134" s="198" t="s">
        <v>188</v>
      </c>
      <c r="G134" s="196"/>
      <c r="H134" s="199">
        <v>2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137</v>
      </c>
      <c r="AU134" s="205" t="s">
        <v>76</v>
      </c>
      <c r="AV134" s="12" t="s">
        <v>85</v>
      </c>
      <c r="AW134" s="12" t="s">
        <v>37</v>
      </c>
      <c r="AX134" s="12" t="s">
        <v>83</v>
      </c>
      <c r="AY134" s="205" t="s">
        <v>131</v>
      </c>
    </row>
    <row r="135" spans="1:65" s="2" customFormat="1" ht="24" x14ac:dyDescent="0.2">
      <c r="A135" s="34"/>
      <c r="B135" s="35"/>
      <c r="C135" s="176" t="s">
        <v>194</v>
      </c>
      <c r="D135" s="176" t="s">
        <v>125</v>
      </c>
      <c r="E135" s="177" t="s">
        <v>195</v>
      </c>
      <c r="F135" s="178" t="s">
        <v>196</v>
      </c>
      <c r="G135" s="179" t="s">
        <v>128</v>
      </c>
      <c r="H135" s="180">
        <v>2</v>
      </c>
      <c r="I135" s="181"/>
      <c r="J135" s="182">
        <f>ROUND(I135*H135,2)</f>
        <v>0</v>
      </c>
      <c r="K135" s="178" t="s">
        <v>129</v>
      </c>
      <c r="L135" s="183"/>
      <c r="M135" s="184" t="s">
        <v>35</v>
      </c>
      <c r="N135" s="185" t="s">
        <v>47</v>
      </c>
      <c r="O135" s="64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130</v>
      </c>
      <c r="AT135" s="188" t="s">
        <v>125</v>
      </c>
      <c r="AU135" s="188" t="s">
        <v>76</v>
      </c>
      <c r="AY135" s="17" t="s">
        <v>131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132</v>
      </c>
      <c r="BM135" s="188" t="s">
        <v>197</v>
      </c>
    </row>
    <row r="136" spans="1:65" s="2" customFormat="1" x14ac:dyDescent="0.2">
      <c r="A136" s="34"/>
      <c r="B136" s="35"/>
      <c r="C136" s="36"/>
      <c r="D136" s="190" t="s">
        <v>134</v>
      </c>
      <c r="E136" s="36"/>
      <c r="F136" s="191" t="s">
        <v>196</v>
      </c>
      <c r="G136" s="36"/>
      <c r="H136" s="36"/>
      <c r="I136" s="115"/>
      <c r="J136" s="36"/>
      <c r="K136" s="36"/>
      <c r="L136" s="39"/>
      <c r="M136" s="192"/>
      <c r="N136" s="193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134</v>
      </c>
      <c r="AU136" s="17" t="s">
        <v>76</v>
      </c>
    </row>
    <row r="137" spans="1:65" s="2" customFormat="1" ht="29.25" x14ac:dyDescent="0.2">
      <c r="A137" s="34"/>
      <c r="B137" s="35"/>
      <c r="C137" s="36"/>
      <c r="D137" s="190" t="s">
        <v>135</v>
      </c>
      <c r="E137" s="36"/>
      <c r="F137" s="194" t="s">
        <v>198</v>
      </c>
      <c r="G137" s="36"/>
      <c r="H137" s="36"/>
      <c r="I137" s="115"/>
      <c r="J137" s="36"/>
      <c r="K137" s="36"/>
      <c r="L137" s="39"/>
      <c r="M137" s="192"/>
      <c r="N137" s="193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135</v>
      </c>
      <c r="AU137" s="17" t="s">
        <v>76</v>
      </c>
    </row>
    <row r="138" spans="1:65" s="12" customFormat="1" x14ac:dyDescent="0.2">
      <c r="B138" s="195"/>
      <c r="C138" s="196"/>
      <c r="D138" s="190" t="s">
        <v>137</v>
      </c>
      <c r="E138" s="197" t="s">
        <v>35</v>
      </c>
      <c r="F138" s="198" t="s">
        <v>188</v>
      </c>
      <c r="G138" s="196"/>
      <c r="H138" s="199">
        <v>2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137</v>
      </c>
      <c r="AU138" s="205" t="s">
        <v>76</v>
      </c>
      <c r="AV138" s="12" t="s">
        <v>85</v>
      </c>
      <c r="AW138" s="12" t="s">
        <v>37</v>
      </c>
      <c r="AX138" s="12" t="s">
        <v>83</v>
      </c>
      <c r="AY138" s="205" t="s">
        <v>131</v>
      </c>
    </row>
    <row r="139" spans="1:65" s="2" customFormat="1" ht="24" x14ac:dyDescent="0.2">
      <c r="A139" s="34"/>
      <c r="B139" s="35"/>
      <c r="C139" s="176" t="s">
        <v>199</v>
      </c>
      <c r="D139" s="176" t="s">
        <v>125</v>
      </c>
      <c r="E139" s="177" t="s">
        <v>200</v>
      </c>
      <c r="F139" s="178" t="s">
        <v>201</v>
      </c>
      <c r="G139" s="179" t="s">
        <v>128</v>
      </c>
      <c r="H139" s="180">
        <v>2</v>
      </c>
      <c r="I139" s="181"/>
      <c r="J139" s="182">
        <f>ROUND(I139*H139,2)</f>
        <v>0</v>
      </c>
      <c r="K139" s="178" t="s">
        <v>129</v>
      </c>
      <c r="L139" s="183"/>
      <c r="M139" s="184" t="s">
        <v>35</v>
      </c>
      <c r="N139" s="185" t="s">
        <v>47</v>
      </c>
      <c r="O139" s="64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130</v>
      </c>
      <c r="AT139" s="188" t="s">
        <v>125</v>
      </c>
      <c r="AU139" s="188" t="s">
        <v>76</v>
      </c>
      <c r="AY139" s="17" t="s">
        <v>131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132</v>
      </c>
      <c r="BM139" s="188" t="s">
        <v>202</v>
      </c>
    </row>
    <row r="140" spans="1:65" s="2" customFormat="1" x14ac:dyDescent="0.2">
      <c r="A140" s="34"/>
      <c r="B140" s="35"/>
      <c r="C140" s="36"/>
      <c r="D140" s="190" t="s">
        <v>134</v>
      </c>
      <c r="E140" s="36"/>
      <c r="F140" s="191" t="s">
        <v>201</v>
      </c>
      <c r="G140" s="36"/>
      <c r="H140" s="36"/>
      <c r="I140" s="115"/>
      <c r="J140" s="36"/>
      <c r="K140" s="36"/>
      <c r="L140" s="39"/>
      <c r="M140" s="192"/>
      <c r="N140" s="193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134</v>
      </c>
      <c r="AU140" s="17" t="s">
        <v>76</v>
      </c>
    </row>
    <row r="141" spans="1:65" s="2" customFormat="1" ht="19.5" x14ac:dyDescent="0.2">
      <c r="A141" s="34"/>
      <c r="B141" s="35"/>
      <c r="C141" s="36"/>
      <c r="D141" s="190" t="s">
        <v>135</v>
      </c>
      <c r="E141" s="36"/>
      <c r="F141" s="194" t="s">
        <v>187</v>
      </c>
      <c r="G141" s="36"/>
      <c r="H141" s="36"/>
      <c r="I141" s="115"/>
      <c r="J141" s="36"/>
      <c r="K141" s="36"/>
      <c r="L141" s="39"/>
      <c r="M141" s="192"/>
      <c r="N141" s="193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135</v>
      </c>
      <c r="AU141" s="17" t="s">
        <v>76</v>
      </c>
    </row>
    <row r="142" spans="1:65" s="12" customFormat="1" x14ac:dyDescent="0.2">
      <c r="B142" s="195"/>
      <c r="C142" s="196"/>
      <c r="D142" s="190" t="s">
        <v>137</v>
      </c>
      <c r="E142" s="197" t="s">
        <v>35</v>
      </c>
      <c r="F142" s="198" t="s">
        <v>188</v>
      </c>
      <c r="G142" s="196"/>
      <c r="H142" s="199">
        <v>2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137</v>
      </c>
      <c r="AU142" s="205" t="s">
        <v>76</v>
      </c>
      <c r="AV142" s="12" t="s">
        <v>85</v>
      </c>
      <c r="AW142" s="12" t="s">
        <v>37</v>
      </c>
      <c r="AX142" s="12" t="s">
        <v>83</v>
      </c>
      <c r="AY142" s="205" t="s">
        <v>131</v>
      </c>
    </row>
    <row r="143" spans="1:65" s="2" customFormat="1" ht="24" x14ac:dyDescent="0.2">
      <c r="A143" s="34"/>
      <c r="B143" s="35"/>
      <c r="C143" s="176" t="s">
        <v>203</v>
      </c>
      <c r="D143" s="176" t="s">
        <v>125</v>
      </c>
      <c r="E143" s="177" t="s">
        <v>204</v>
      </c>
      <c r="F143" s="178" t="s">
        <v>205</v>
      </c>
      <c r="G143" s="179" t="s">
        <v>128</v>
      </c>
      <c r="H143" s="180">
        <v>4</v>
      </c>
      <c r="I143" s="181"/>
      <c r="J143" s="182">
        <f>ROUND(I143*H143,2)</f>
        <v>0</v>
      </c>
      <c r="K143" s="178" t="s">
        <v>129</v>
      </c>
      <c r="L143" s="183"/>
      <c r="M143" s="184" t="s">
        <v>35</v>
      </c>
      <c r="N143" s="185" t="s">
        <v>47</v>
      </c>
      <c r="O143" s="64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130</v>
      </c>
      <c r="AT143" s="188" t="s">
        <v>125</v>
      </c>
      <c r="AU143" s="188" t="s">
        <v>76</v>
      </c>
      <c r="AY143" s="17" t="s">
        <v>131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132</v>
      </c>
      <c r="BM143" s="188" t="s">
        <v>206</v>
      </c>
    </row>
    <row r="144" spans="1:65" s="2" customFormat="1" x14ac:dyDescent="0.2">
      <c r="A144" s="34"/>
      <c r="B144" s="35"/>
      <c r="C144" s="36"/>
      <c r="D144" s="190" t="s">
        <v>134</v>
      </c>
      <c r="E144" s="36"/>
      <c r="F144" s="191" t="s">
        <v>205</v>
      </c>
      <c r="G144" s="36"/>
      <c r="H144" s="36"/>
      <c r="I144" s="115"/>
      <c r="J144" s="36"/>
      <c r="K144" s="36"/>
      <c r="L144" s="39"/>
      <c r="M144" s="192"/>
      <c r="N144" s="193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134</v>
      </c>
      <c r="AU144" s="17" t="s">
        <v>76</v>
      </c>
    </row>
    <row r="145" spans="1:65" s="2" customFormat="1" ht="19.5" x14ac:dyDescent="0.2">
      <c r="A145" s="34"/>
      <c r="B145" s="35"/>
      <c r="C145" s="36"/>
      <c r="D145" s="190" t="s">
        <v>135</v>
      </c>
      <c r="E145" s="36"/>
      <c r="F145" s="194" t="s">
        <v>187</v>
      </c>
      <c r="G145" s="36"/>
      <c r="H145" s="36"/>
      <c r="I145" s="115"/>
      <c r="J145" s="36"/>
      <c r="K145" s="36"/>
      <c r="L145" s="39"/>
      <c r="M145" s="192"/>
      <c r="N145" s="193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135</v>
      </c>
      <c r="AU145" s="17" t="s">
        <v>76</v>
      </c>
    </row>
    <row r="146" spans="1:65" s="12" customFormat="1" x14ac:dyDescent="0.2">
      <c r="B146" s="195"/>
      <c r="C146" s="196"/>
      <c r="D146" s="190" t="s">
        <v>137</v>
      </c>
      <c r="E146" s="197" t="s">
        <v>35</v>
      </c>
      <c r="F146" s="198" t="s">
        <v>207</v>
      </c>
      <c r="G146" s="196"/>
      <c r="H146" s="199">
        <v>4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137</v>
      </c>
      <c r="AU146" s="205" t="s">
        <v>76</v>
      </c>
      <c r="AV146" s="12" t="s">
        <v>85</v>
      </c>
      <c r="AW146" s="12" t="s">
        <v>37</v>
      </c>
      <c r="AX146" s="12" t="s">
        <v>83</v>
      </c>
      <c r="AY146" s="205" t="s">
        <v>131</v>
      </c>
    </row>
    <row r="147" spans="1:65" s="2" customFormat="1" ht="24" x14ac:dyDescent="0.2">
      <c r="A147" s="34"/>
      <c r="B147" s="35"/>
      <c r="C147" s="176" t="s">
        <v>208</v>
      </c>
      <c r="D147" s="176" t="s">
        <v>125</v>
      </c>
      <c r="E147" s="177" t="s">
        <v>209</v>
      </c>
      <c r="F147" s="178" t="s">
        <v>210</v>
      </c>
      <c r="G147" s="179" t="s">
        <v>128</v>
      </c>
      <c r="H147" s="180">
        <v>2</v>
      </c>
      <c r="I147" s="181"/>
      <c r="J147" s="182">
        <f>ROUND(I147*H147,2)</f>
        <v>0</v>
      </c>
      <c r="K147" s="178" t="s">
        <v>129</v>
      </c>
      <c r="L147" s="183"/>
      <c r="M147" s="184" t="s">
        <v>35</v>
      </c>
      <c r="N147" s="185" t="s">
        <v>47</v>
      </c>
      <c r="O147" s="64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130</v>
      </c>
      <c r="AT147" s="188" t="s">
        <v>125</v>
      </c>
      <c r="AU147" s="188" t="s">
        <v>76</v>
      </c>
      <c r="AY147" s="17" t="s">
        <v>131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132</v>
      </c>
      <c r="BM147" s="188" t="s">
        <v>211</v>
      </c>
    </row>
    <row r="148" spans="1:65" s="2" customFormat="1" x14ac:dyDescent="0.2">
      <c r="A148" s="34"/>
      <c r="B148" s="35"/>
      <c r="C148" s="36"/>
      <c r="D148" s="190" t="s">
        <v>134</v>
      </c>
      <c r="E148" s="36"/>
      <c r="F148" s="191" t="s">
        <v>212</v>
      </c>
      <c r="G148" s="36"/>
      <c r="H148" s="36"/>
      <c r="I148" s="115"/>
      <c r="J148" s="36"/>
      <c r="K148" s="36"/>
      <c r="L148" s="39"/>
      <c r="M148" s="192"/>
      <c r="N148" s="193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134</v>
      </c>
      <c r="AU148" s="17" t="s">
        <v>76</v>
      </c>
    </row>
    <row r="149" spans="1:65" s="2" customFormat="1" ht="39" x14ac:dyDescent="0.2">
      <c r="A149" s="34"/>
      <c r="B149" s="35"/>
      <c r="C149" s="36"/>
      <c r="D149" s="190" t="s">
        <v>135</v>
      </c>
      <c r="E149" s="36"/>
      <c r="F149" s="194" t="s">
        <v>213</v>
      </c>
      <c r="G149" s="36"/>
      <c r="H149" s="36"/>
      <c r="I149" s="115"/>
      <c r="J149" s="36"/>
      <c r="K149" s="36"/>
      <c r="L149" s="39"/>
      <c r="M149" s="192"/>
      <c r="N149" s="193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135</v>
      </c>
      <c r="AU149" s="17" t="s">
        <v>76</v>
      </c>
    </row>
    <row r="150" spans="1:65" s="12" customFormat="1" x14ac:dyDescent="0.2">
      <c r="B150" s="195"/>
      <c r="C150" s="196"/>
      <c r="D150" s="190" t="s">
        <v>137</v>
      </c>
      <c r="E150" s="197" t="s">
        <v>35</v>
      </c>
      <c r="F150" s="198" t="s">
        <v>188</v>
      </c>
      <c r="G150" s="196"/>
      <c r="H150" s="199">
        <v>2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137</v>
      </c>
      <c r="AU150" s="205" t="s">
        <v>76</v>
      </c>
      <c r="AV150" s="12" t="s">
        <v>85</v>
      </c>
      <c r="AW150" s="12" t="s">
        <v>37</v>
      </c>
      <c r="AX150" s="12" t="s">
        <v>83</v>
      </c>
      <c r="AY150" s="205" t="s">
        <v>131</v>
      </c>
    </row>
    <row r="151" spans="1:65" s="14" customFormat="1" ht="15" x14ac:dyDescent="0.2">
      <c r="B151" s="217"/>
      <c r="C151" s="218"/>
      <c r="D151" s="219" t="s">
        <v>75</v>
      </c>
      <c r="E151" s="220" t="s">
        <v>214</v>
      </c>
      <c r="F151" s="220" t="s">
        <v>215</v>
      </c>
      <c r="G151" s="218"/>
      <c r="H151" s="218"/>
      <c r="I151" s="221"/>
      <c r="J151" s="222">
        <f>BK151</f>
        <v>0</v>
      </c>
      <c r="K151" s="218"/>
      <c r="L151" s="223"/>
      <c r="M151" s="224"/>
      <c r="N151" s="225"/>
      <c r="O151" s="225"/>
      <c r="P151" s="226">
        <f>P152</f>
        <v>0</v>
      </c>
      <c r="Q151" s="225"/>
      <c r="R151" s="226">
        <f>R152</f>
        <v>0</v>
      </c>
      <c r="S151" s="225"/>
      <c r="T151" s="227">
        <f>T152</f>
        <v>0</v>
      </c>
      <c r="AR151" s="228" t="s">
        <v>83</v>
      </c>
      <c r="AT151" s="229" t="s">
        <v>75</v>
      </c>
      <c r="AU151" s="229" t="s">
        <v>76</v>
      </c>
      <c r="AY151" s="228" t="s">
        <v>131</v>
      </c>
      <c r="BK151" s="230">
        <f>BK152</f>
        <v>0</v>
      </c>
    </row>
    <row r="152" spans="1:65" s="14" customFormat="1" ht="12.75" x14ac:dyDescent="0.2">
      <c r="B152" s="217"/>
      <c r="C152" s="218"/>
      <c r="D152" s="219" t="s">
        <v>75</v>
      </c>
      <c r="E152" s="231" t="s">
        <v>153</v>
      </c>
      <c r="F152" s="231" t="s">
        <v>216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SUM(P153:P308)</f>
        <v>0</v>
      </c>
      <c r="Q152" s="225"/>
      <c r="R152" s="226">
        <f>SUM(R153:R308)</f>
        <v>0</v>
      </c>
      <c r="S152" s="225"/>
      <c r="T152" s="227">
        <f>SUM(T153:T308)</f>
        <v>0</v>
      </c>
      <c r="AR152" s="228" t="s">
        <v>83</v>
      </c>
      <c r="AT152" s="229" t="s">
        <v>75</v>
      </c>
      <c r="AU152" s="229" t="s">
        <v>83</v>
      </c>
      <c r="AY152" s="228" t="s">
        <v>131</v>
      </c>
      <c r="BK152" s="230">
        <f>SUM(BK153:BK308)</f>
        <v>0</v>
      </c>
    </row>
    <row r="153" spans="1:65" s="2" customFormat="1" ht="24" x14ac:dyDescent="0.2">
      <c r="A153" s="34"/>
      <c r="B153" s="35"/>
      <c r="C153" s="233" t="s">
        <v>8</v>
      </c>
      <c r="D153" s="233" t="s">
        <v>217</v>
      </c>
      <c r="E153" s="234" t="s">
        <v>218</v>
      </c>
      <c r="F153" s="235" t="s">
        <v>219</v>
      </c>
      <c r="G153" s="236" t="s">
        <v>220</v>
      </c>
      <c r="H153" s="237">
        <v>630</v>
      </c>
      <c r="I153" s="238"/>
      <c r="J153" s="239">
        <f>ROUND(I153*H153,2)</f>
        <v>0</v>
      </c>
      <c r="K153" s="235" t="s">
        <v>129</v>
      </c>
      <c r="L153" s="39"/>
      <c r="M153" s="240" t="s">
        <v>35</v>
      </c>
      <c r="N153" s="241" t="s">
        <v>47</v>
      </c>
      <c r="O153" s="64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132</v>
      </c>
      <c r="AT153" s="188" t="s">
        <v>217</v>
      </c>
      <c r="AU153" s="188" t="s">
        <v>85</v>
      </c>
      <c r="AY153" s="17" t="s">
        <v>131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83</v>
      </c>
      <c r="BK153" s="189">
        <f>ROUND(I153*H153,2)</f>
        <v>0</v>
      </c>
      <c r="BL153" s="17" t="s">
        <v>132</v>
      </c>
      <c r="BM153" s="188" t="s">
        <v>221</v>
      </c>
    </row>
    <row r="154" spans="1:65" s="2" customFormat="1" ht="19.5" x14ac:dyDescent="0.2">
      <c r="A154" s="34"/>
      <c r="B154" s="35"/>
      <c r="C154" s="36"/>
      <c r="D154" s="190" t="s">
        <v>134</v>
      </c>
      <c r="E154" s="36"/>
      <c r="F154" s="191" t="s">
        <v>222</v>
      </c>
      <c r="G154" s="36"/>
      <c r="H154" s="36"/>
      <c r="I154" s="115"/>
      <c r="J154" s="36"/>
      <c r="K154" s="36"/>
      <c r="L154" s="39"/>
      <c r="M154" s="192"/>
      <c r="N154" s="193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134</v>
      </c>
      <c r="AU154" s="17" t="s">
        <v>85</v>
      </c>
    </row>
    <row r="155" spans="1:65" s="12" customFormat="1" x14ac:dyDescent="0.2">
      <c r="B155" s="195"/>
      <c r="C155" s="196"/>
      <c r="D155" s="190" t="s">
        <v>137</v>
      </c>
      <c r="E155" s="197" t="s">
        <v>35</v>
      </c>
      <c r="F155" s="198" t="s">
        <v>223</v>
      </c>
      <c r="G155" s="196"/>
      <c r="H155" s="199">
        <v>630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137</v>
      </c>
      <c r="AU155" s="205" t="s">
        <v>85</v>
      </c>
      <c r="AV155" s="12" t="s">
        <v>85</v>
      </c>
      <c r="AW155" s="12" t="s">
        <v>37</v>
      </c>
      <c r="AX155" s="12" t="s">
        <v>83</v>
      </c>
      <c r="AY155" s="205" t="s">
        <v>131</v>
      </c>
    </row>
    <row r="156" spans="1:65" s="2" customFormat="1" ht="24" x14ac:dyDescent="0.2">
      <c r="A156" s="34"/>
      <c r="B156" s="35"/>
      <c r="C156" s="233" t="s">
        <v>224</v>
      </c>
      <c r="D156" s="233" t="s">
        <v>217</v>
      </c>
      <c r="E156" s="234" t="s">
        <v>225</v>
      </c>
      <c r="F156" s="235" t="s">
        <v>226</v>
      </c>
      <c r="G156" s="236" t="s">
        <v>220</v>
      </c>
      <c r="H156" s="237">
        <v>18</v>
      </c>
      <c r="I156" s="238"/>
      <c r="J156" s="239">
        <f>ROUND(I156*H156,2)</f>
        <v>0</v>
      </c>
      <c r="K156" s="235" t="s">
        <v>129</v>
      </c>
      <c r="L156" s="39"/>
      <c r="M156" s="240" t="s">
        <v>35</v>
      </c>
      <c r="N156" s="241" t="s">
        <v>47</v>
      </c>
      <c r="O156" s="64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132</v>
      </c>
      <c r="AT156" s="188" t="s">
        <v>217</v>
      </c>
      <c r="AU156" s="188" t="s">
        <v>85</v>
      </c>
      <c r="AY156" s="17" t="s">
        <v>131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132</v>
      </c>
      <c r="BM156" s="188" t="s">
        <v>227</v>
      </c>
    </row>
    <row r="157" spans="1:65" s="2" customFormat="1" ht="29.25" x14ac:dyDescent="0.2">
      <c r="A157" s="34"/>
      <c r="B157" s="35"/>
      <c r="C157" s="36"/>
      <c r="D157" s="190" t="s">
        <v>134</v>
      </c>
      <c r="E157" s="36"/>
      <c r="F157" s="191" t="s">
        <v>228</v>
      </c>
      <c r="G157" s="36"/>
      <c r="H157" s="36"/>
      <c r="I157" s="115"/>
      <c r="J157" s="36"/>
      <c r="K157" s="36"/>
      <c r="L157" s="39"/>
      <c r="M157" s="192"/>
      <c r="N157" s="193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134</v>
      </c>
      <c r="AU157" s="17" t="s">
        <v>85</v>
      </c>
    </row>
    <row r="158" spans="1:65" s="2" customFormat="1" ht="19.5" x14ac:dyDescent="0.2">
      <c r="A158" s="34"/>
      <c r="B158" s="35"/>
      <c r="C158" s="36"/>
      <c r="D158" s="190" t="s">
        <v>135</v>
      </c>
      <c r="E158" s="36"/>
      <c r="F158" s="194" t="s">
        <v>229</v>
      </c>
      <c r="G158" s="36"/>
      <c r="H158" s="36"/>
      <c r="I158" s="115"/>
      <c r="J158" s="36"/>
      <c r="K158" s="36"/>
      <c r="L158" s="39"/>
      <c r="M158" s="192"/>
      <c r="N158" s="193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135</v>
      </c>
      <c r="AU158" s="17" t="s">
        <v>85</v>
      </c>
    </row>
    <row r="159" spans="1:65" s="12" customFormat="1" x14ac:dyDescent="0.2">
      <c r="B159" s="195"/>
      <c r="C159" s="196"/>
      <c r="D159" s="190" t="s">
        <v>137</v>
      </c>
      <c r="E159" s="197" t="s">
        <v>35</v>
      </c>
      <c r="F159" s="198" t="s">
        <v>230</v>
      </c>
      <c r="G159" s="196"/>
      <c r="H159" s="199">
        <v>18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137</v>
      </c>
      <c r="AU159" s="205" t="s">
        <v>85</v>
      </c>
      <c r="AV159" s="12" t="s">
        <v>85</v>
      </c>
      <c r="AW159" s="12" t="s">
        <v>37</v>
      </c>
      <c r="AX159" s="12" t="s">
        <v>83</v>
      </c>
      <c r="AY159" s="205" t="s">
        <v>131</v>
      </c>
    </row>
    <row r="160" spans="1:65" s="2" customFormat="1" ht="24" x14ac:dyDescent="0.2">
      <c r="A160" s="34"/>
      <c r="B160" s="35"/>
      <c r="C160" s="233" t="s">
        <v>231</v>
      </c>
      <c r="D160" s="233" t="s">
        <v>217</v>
      </c>
      <c r="E160" s="234" t="s">
        <v>232</v>
      </c>
      <c r="F160" s="235" t="s">
        <v>233</v>
      </c>
      <c r="G160" s="236" t="s">
        <v>234</v>
      </c>
      <c r="H160" s="237">
        <v>38</v>
      </c>
      <c r="I160" s="238"/>
      <c r="J160" s="239">
        <f>ROUND(I160*H160,2)</f>
        <v>0</v>
      </c>
      <c r="K160" s="235" t="s">
        <v>129</v>
      </c>
      <c r="L160" s="39"/>
      <c r="M160" s="240" t="s">
        <v>35</v>
      </c>
      <c r="N160" s="241" t="s">
        <v>47</v>
      </c>
      <c r="O160" s="64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132</v>
      </c>
      <c r="AT160" s="188" t="s">
        <v>217</v>
      </c>
      <c r="AU160" s="188" t="s">
        <v>85</v>
      </c>
      <c r="AY160" s="17" t="s">
        <v>131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7" t="s">
        <v>83</v>
      </c>
      <c r="BK160" s="189">
        <f>ROUND(I160*H160,2)</f>
        <v>0</v>
      </c>
      <c r="BL160" s="17" t="s">
        <v>132</v>
      </c>
      <c r="BM160" s="188" t="s">
        <v>235</v>
      </c>
    </row>
    <row r="161" spans="1:65" s="2" customFormat="1" ht="19.5" x14ac:dyDescent="0.2">
      <c r="A161" s="34"/>
      <c r="B161" s="35"/>
      <c r="C161" s="36"/>
      <c r="D161" s="190" t="s">
        <v>134</v>
      </c>
      <c r="E161" s="36"/>
      <c r="F161" s="191" t="s">
        <v>236</v>
      </c>
      <c r="G161" s="36"/>
      <c r="H161" s="36"/>
      <c r="I161" s="115"/>
      <c r="J161" s="36"/>
      <c r="K161" s="36"/>
      <c r="L161" s="39"/>
      <c r="M161" s="192"/>
      <c r="N161" s="193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134</v>
      </c>
      <c r="AU161" s="17" t="s">
        <v>85</v>
      </c>
    </row>
    <row r="162" spans="1:65" s="2" customFormat="1" ht="19.5" x14ac:dyDescent="0.2">
      <c r="A162" s="34"/>
      <c r="B162" s="35"/>
      <c r="C162" s="36"/>
      <c r="D162" s="190" t="s">
        <v>135</v>
      </c>
      <c r="E162" s="36"/>
      <c r="F162" s="194" t="s">
        <v>229</v>
      </c>
      <c r="G162" s="36"/>
      <c r="H162" s="36"/>
      <c r="I162" s="115"/>
      <c r="J162" s="36"/>
      <c r="K162" s="36"/>
      <c r="L162" s="39"/>
      <c r="M162" s="192"/>
      <c r="N162" s="193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135</v>
      </c>
      <c r="AU162" s="17" t="s">
        <v>85</v>
      </c>
    </row>
    <row r="163" spans="1:65" s="12" customFormat="1" x14ac:dyDescent="0.2">
      <c r="B163" s="195"/>
      <c r="C163" s="196"/>
      <c r="D163" s="190" t="s">
        <v>137</v>
      </c>
      <c r="E163" s="197" t="s">
        <v>35</v>
      </c>
      <c r="F163" s="198" t="s">
        <v>237</v>
      </c>
      <c r="G163" s="196"/>
      <c r="H163" s="199">
        <v>38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137</v>
      </c>
      <c r="AU163" s="205" t="s">
        <v>85</v>
      </c>
      <c r="AV163" s="12" t="s">
        <v>85</v>
      </c>
      <c r="AW163" s="12" t="s">
        <v>37</v>
      </c>
      <c r="AX163" s="12" t="s">
        <v>83</v>
      </c>
      <c r="AY163" s="205" t="s">
        <v>131</v>
      </c>
    </row>
    <row r="164" spans="1:65" s="2" customFormat="1" ht="24" x14ac:dyDescent="0.2">
      <c r="A164" s="34"/>
      <c r="B164" s="35"/>
      <c r="C164" s="233" t="s">
        <v>238</v>
      </c>
      <c r="D164" s="233" t="s">
        <v>217</v>
      </c>
      <c r="E164" s="234" t="s">
        <v>239</v>
      </c>
      <c r="F164" s="235" t="s">
        <v>240</v>
      </c>
      <c r="G164" s="236" t="s">
        <v>234</v>
      </c>
      <c r="H164" s="237">
        <v>882</v>
      </c>
      <c r="I164" s="238"/>
      <c r="J164" s="239">
        <f>ROUND(I164*H164,2)</f>
        <v>0</v>
      </c>
      <c r="K164" s="235" t="s">
        <v>129</v>
      </c>
      <c r="L164" s="39"/>
      <c r="M164" s="240" t="s">
        <v>35</v>
      </c>
      <c r="N164" s="241" t="s">
        <v>47</v>
      </c>
      <c r="O164" s="64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132</v>
      </c>
      <c r="AT164" s="188" t="s">
        <v>217</v>
      </c>
      <c r="AU164" s="188" t="s">
        <v>85</v>
      </c>
      <c r="AY164" s="17" t="s">
        <v>131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7" t="s">
        <v>83</v>
      </c>
      <c r="BK164" s="189">
        <f>ROUND(I164*H164,2)</f>
        <v>0</v>
      </c>
      <c r="BL164" s="17" t="s">
        <v>132</v>
      </c>
      <c r="BM164" s="188" t="s">
        <v>241</v>
      </c>
    </row>
    <row r="165" spans="1:65" s="2" customFormat="1" ht="19.5" x14ac:dyDescent="0.2">
      <c r="A165" s="34"/>
      <c r="B165" s="35"/>
      <c r="C165" s="36"/>
      <c r="D165" s="190" t="s">
        <v>134</v>
      </c>
      <c r="E165" s="36"/>
      <c r="F165" s="191" t="s">
        <v>242</v>
      </c>
      <c r="G165" s="36"/>
      <c r="H165" s="36"/>
      <c r="I165" s="115"/>
      <c r="J165" s="36"/>
      <c r="K165" s="36"/>
      <c r="L165" s="39"/>
      <c r="M165" s="192"/>
      <c r="N165" s="193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134</v>
      </c>
      <c r="AU165" s="17" t="s">
        <v>85</v>
      </c>
    </row>
    <row r="166" spans="1:65" s="12" customFormat="1" x14ac:dyDescent="0.2">
      <c r="B166" s="195"/>
      <c r="C166" s="196"/>
      <c r="D166" s="190" t="s">
        <v>137</v>
      </c>
      <c r="E166" s="197" t="s">
        <v>35</v>
      </c>
      <c r="F166" s="198" t="s">
        <v>243</v>
      </c>
      <c r="G166" s="196"/>
      <c r="H166" s="199">
        <v>882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137</v>
      </c>
      <c r="AU166" s="205" t="s">
        <v>85</v>
      </c>
      <c r="AV166" s="12" t="s">
        <v>85</v>
      </c>
      <c r="AW166" s="12" t="s">
        <v>37</v>
      </c>
      <c r="AX166" s="12" t="s">
        <v>83</v>
      </c>
      <c r="AY166" s="205" t="s">
        <v>131</v>
      </c>
    </row>
    <row r="167" spans="1:65" s="2" customFormat="1" ht="24" x14ac:dyDescent="0.2">
      <c r="A167" s="34"/>
      <c r="B167" s="35"/>
      <c r="C167" s="233" t="s">
        <v>244</v>
      </c>
      <c r="D167" s="233" t="s">
        <v>217</v>
      </c>
      <c r="E167" s="234" t="s">
        <v>245</v>
      </c>
      <c r="F167" s="235" t="s">
        <v>246</v>
      </c>
      <c r="G167" s="236" t="s">
        <v>247</v>
      </c>
      <c r="H167" s="237">
        <v>0.97899999999999998</v>
      </c>
      <c r="I167" s="238"/>
      <c r="J167" s="239">
        <f>ROUND(I167*H167,2)</f>
        <v>0</v>
      </c>
      <c r="K167" s="235" t="s">
        <v>129</v>
      </c>
      <c r="L167" s="39"/>
      <c r="M167" s="240" t="s">
        <v>35</v>
      </c>
      <c r="N167" s="241" t="s">
        <v>47</v>
      </c>
      <c r="O167" s="64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132</v>
      </c>
      <c r="AT167" s="188" t="s">
        <v>217</v>
      </c>
      <c r="AU167" s="188" t="s">
        <v>85</v>
      </c>
      <c r="AY167" s="17" t="s">
        <v>131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83</v>
      </c>
      <c r="BK167" s="189">
        <f>ROUND(I167*H167,2)</f>
        <v>0</v>
      </c>
      <c r="BL167" s="17" t="s">
        <v>132</v>
      </c>
      <c r="BM167" s="188" t="s">
        <v>248</v>
      </c>
    </row>
    <row r="168" spans="1:65" s="2" customFormat="1" ht="19.5" x14ac:dyDescent="0.2">
      <c r="A168" s="34"/>
      <c r="B168" s="35"/>
      <c r="C168" s="36"/>
      <c r="D168" s="190" t="s">
        <v>134</v>
      </c>
      <c r="E168" s="36"/>
      <c r="F168" s="191" t="s">
        <v>249</v>
      </c>
      <c r="G168" s="36"/>
      <c r="H168" s="36"/>
      <c r="I168" s="115"/>
      <c r="J168" s="36"/>
      <c r="K168" s="36"/>
      <c r="L168" s="39"/>
      <c r="M168" s="192"/>
      <c r="N168" s="193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134</v>
      </c>
      <c r="AU168" s="17" t="s">
        <v>85</v>
      </c>
    </row>
    <row r="169" spans="1:65" s="12" customFormat="1" x14ac:dyDescent="0.2">
      <c r="B169" s="195"/>
      <c r="C169" s="196"/>
      <c r="D169" s="190" t="s">
        <v>137</v>
      </c>
      <c r="E169" s="197" t="s">
        <v>35</v>
      </c>
      <c r="F169" s="198" t="s">
        <v>250</v>
      </c>
      <c r="G169" s="196"/>
      <c r="H169" s="199">
        <v>0.97899999999999998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137</v>
      </c>
      <c r="AU169" s="205" t="s">
        <v>85</v>
      </c>
      <c r="AV169" s="12" t="s">
        <v>85</v>
      </c>
      <c r="AW169" s="12" t="s">
        <v>37</v>
      </c>
      <c r="AX169" s="12" t="s">
        <v>83</v>
      </c>
      <c r="AY169" s="205" t="s">
        <v>131</v>
      </c>
    </row>
    <row r="170" spans="1:65" s="2" customFormat="1" ht="24" x14ac:dyDescent="0.2">
      <c r="A170" s="34"/>
      <c r="B170" s="35"/>
      <c r="C170" s="233" t="s">
        <v>251</v>
      </c>
      <c r="D170" s="233" t="s">
        <v>217</v>
      </c>
      <c r="E170" s="234" t="s">
        <v>252</v>
      </c>
      <c r="F170" s="235" t="s">
        <v>253</v>
      </c>
      <c r="G170" s="236" t="s">
        <v>128</v>
      </c>
      <c r="H170" s="237">
        <v>1633</v>
      </c>
      <c r="I170" s="238"/>
      <c r="J170" s="239">
        <f>ROUND(I170*H170,2)</f>
        <v>0</v>
      </c>
      <c r="K170" s="235" t="s">
        <v>129</v>
      </c>
      <c r="L170" s="39"/>
      <c r="M170" s="240" t="s">
        <v>35</v>
      </c>
      <c r="N170" s="241" t="s">
        <v>47</v>
      </c>
      <c r="O170" s="64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132</v>
      </c>
      <c r="AT170" s="188" t="s">
        <v>217</v>
      </c>
      <c r="AU170" s="188" t="s">
        <v>85</v>
      </c>
      <c r="AY170" s="17" t="s">
        <v>131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7" t="s">
        <v>83</v>
      </c>
      <c r="BK170" s="189">
        <f>ROUND(I170*H170,2)</f>
        <v>0</v>
      </c>
      <c r="BL170" s="17" t="s">
        <v>132</v>
      </c>
      <c r="BM170" s="188" t="s">
        <v>254</v>
      </c>
    </row>
    <row r="171" spans="1:65" s="2" customFormat="1" ht="39" x14ac:dyDescent="0.2">
      <c r="A171" s="34"/>
      <c r="B171" s="35"/>
      <c r="C171" s="36"/>
      <c r="D171" s="190" t="s">
        <v>134</v>
      </c>
      <c r="E171" s="36"/>
      <c r="F171" s="191" t="s">
        <v>255</v>
      </c>
      <c r="G171" s="36"/>
      <c r="H171" s="36"/>
      <c r="I171" s="115"/>
      <c r="J171" s="36"/>
      <c r="K171" s="36"/>
      <c r="L171" s="39"/>
      <c r="M171" s="192"/>
      <c r="N171" s="193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134</v>
      </c>
      <c r="AU171" s="17" t="s">
        <v>85</v>
      </c>
    </row>
    <row r="172" spans="1:65" s="12" customFormat="1" x14ac:dyDescent="0.2">
      <c r="B172" s="195"/>
      <c r="C172" s="196"/>
      <c r="D172" s="190" t="s">
        <v>137</v>
      </c>
      <c r="E172" s="197" t="s">
        <v>35</v>
      </c>
      <c r="F172" s="198" t="s">
        <v>256</v>
      </c>
      <c r="G172" s="196"/>
      <c r="H172" s="199">
        <v>1633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137</v>
      </c>
      <c r="AU172" s="205" t="s">
        <v>85</v>
      </c>
      <c r="AV172" s="12" t="s">
        <v>85</v>
      </c>
      <c r="AW172" s="12" t="s">
        <v>37</v>
      </c>
      <c r="AX172" s="12" t="s">
        <v>83</v>
      </c>
      <c r="AY172" s="205" t="s">
        <v>131</v>
      </c>
    </row>
    <row r="173" spans="1:65" s="2" customFormat="1" ht="24" x14ac:dyDescent="0.2">
      <c r="A173" s="34"/>
      <c r="B173" s="35"/>
      <c r="C173" s="233" t="s">
        <v>7</v>
      </c>
      <c r="D173" s="233" t="s">
        <v>217</v>
      </c>
      <c r="E173" s="234" t="s">
        <v>257</v>
      </c>
      <c r="F173" s="235" t="s">
        <v>258</v>
      </c>
      <c r="G173" s="236" t="s">
        <v>247</v>
      </c>
      <c r="H173" s="237">
        <v>0.90200000000000002</v>
      </c>
      <c r="I173" s="238"/>
      <c r="J173" s="239">
        <f>ROUND(I173*H173,2)</f>
        <v>0</v>
      </c>
      <c r="K173" s="235" t="s">
        <v>129</v>
      </c>
      <c r="L173" s="39"/>
      <c r="M173" s="240" t="s">
        <v>35</v>
      </c>
      <c r="N173" s="241" t="s">
        <v>47</v>
      </c>
      <c r="O173" s="64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132</v>
      </c>
      <c r="AT173" s="188" t="s">
        <v>217</v>
      </c>
      <c r="AU173" s="188" t="s">
        <v>85</v>
      </c>
      <c r="AY173" s="17" t="s">
        <v>131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83</v>
      </c>
      <c r="BK173" s="189">
        <f>ROUND(I173*H173,2)</f>
        <v>0</v>
      </c>
      <c r="BL173" s="17" t="s">
        <v>132</v>
      </c>
      <c r="BM173" s="188" t="s">
        <v>259</v>
      </c>
    </row>
    <row r="174" spans="1:65" s="2" customFormat="1" ht="48.75" x14ac:dyDescent="0.2">
      <c r="A174" s="34"/>
      <c r="B174" s="35"/>
      <c r="C174" s="36"/>
      <c r="D174" s="190" t="s">
        <v>134</v>
      </c>
      <c r="E174" s="36"/>
      <c r="F174" s="191" t="s">
        <v>260</v>
      </c>
      <c r="G174" s="36"/>
      <c r="H174" s="36"/>
      <c r="I174" s="115"/>
      <c r="J174" s="36"/>
      <c r="K174" s="36"/>
      <c r="L174" s="39"/>
      <c r="M174" s="192"/>
      <c r="N174" s="193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134</v>
      </c>
      <c r="AU174" s="17" t="s">
        <v>85</v>
      </c>
    </row>
    <row r="175" spans="1:65" s="2" customFormat="1" ht="19.5" x14ac:dyDescent="0.2">
      <c r="A175" s="34"/>
      <c r="B175" s="35"/>
      <c r="C175" s="36"/>
      <c r="D175" s="190" t="s">
        <v>135</v>
      </c>
      <c r="E175" s="36"/>
      <c r="F175" s="194" t="s">
        <v>261</v>
      </c>
      <c r="G175" s="36"/>
      <c r="H175" s="36"/>
      <c r="I175" s="115"/>
      <c r="J175" s="36"/>
      <c r="K175" s="36"/>
      <c r="L175" s="39"/>
      <c r="M175" s="192"/>
      <c r="N175" s="193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135</v>
      </c>
      <c r="AU175" s="17" t="s">
        <v>85</v>
      </c>
    </row>
    <row r="176" spans="1:65" s="12" customFormat="1" x14ac:dyDescent="0.2">
      <c r="B176" s="195"/>
      <c r="C176" s="196"/>
      <c r="D176" s="190" t="s">
        <v>137</v>
      </c>
      <c r="E176" s="197" t="s">
        <v>35</v>
      </c>
      <c r="F176" s="198" t="s">
        <v>262</v>
      </c>
      <c r="G176" s="196"/>
      <c r="H176" s="199">
        <v>0.90200000000000002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137</v>
      </c>
      <c r="AU176" s="205" t="s">
        <v>85</v>
      </c>
      <c r="AV176" s="12" t="s">
        <v>85</v>
      </c>
      <c r="AW176" s="12" t="s">
        <v>37</v>
      </c>
      <c r="AX176" s="12" t="s">
        <v>83</v>
      </c>
      <c r="AY176" s="205" t="s">
        <v>131</v>
      </c>
    </row>
    <row r="177" spans="1:65" s="2" customFormat="1" ht="24" x14ac:dyDescent="0.2">
      <c r="A177" s="34"/>
      <c r="B177" s="35"/>
      <c r="C177" s="233" t="s">
        <v>263</v>
      </c>
      <c r="D177" s="233" t="s">
        <v>217</v>
      </c>
      <c r="E177" s="234" t="s">
        <v>264</v>
      </c>
      <c r="F177" s="235" t="s">
        <v>265</v>
      </c>
      <c r="G177" s="236" t="s">
        <v>247</v>
      </c>
      <c r="H177" s="237">
        <v>0.90200000000000002</v>
      </c>
      <c r="I177" s="238"/>
      <c r="J177" s="239">
        <f>ROUND(I177*H177,2)</f>
        <v>0</v>
      </c>
      <c r="K177" s="235" t="s">
        <v>129</v>
      </c>
      <c r="L177" s="39"/>
      <c r="M177" s="240" t="s">
        <v>35</v>
      </c>
      <c r="N177" s="241" t="s">
        <v>47</v>
      </c>
      <c r="O177" s="64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132</v>
      </c>
      <c r="AT177" s="188" t="s">
        <v>217</v>
      </c>
      <c r="AU177" s="188" t="s">
        <v>85</v>
      </c>
      <c r="AY177" s="17" t="s">
        <v>131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83</v>
      </c>
      <c r="BK177" s="189">
        <f>ROUND(I177*H177,2)</f>
        <v>0</v>
      </c>
      <c r="BL177" s="17" t="s">
        <v>132</v>
      </c>
      <c r="BM177" s="188" t="s">
        <v>266</v>
      </c>
    </row>
    <row r="178" spans="1:65" s="2" customFormat="1" ht="29.25" x14ac:dyDescent="0.2">
      <c r="A178" s="34"/>
      <c r="B178" s="35"/>
      <c r="C178" s="36"/>
      <c r="D178" s="190" t="s">
        <v>134</v>
      </c>
      <c r="E178" s="36"/>
      <c r="F178" s="191" t="s">
        <v>267</v>
      </c>
      <c r="G178" s="36"/>
      <c r="H178" s="36"/>
      <c r="I178" s="115"/>
      <c r="J178" s="36"/>
      <c r="K178" s="36"/>
      <c r="L178" s="39"/>
      <c r="M178" s="192"/>
      <c r="N178" s="193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134</v>
      </c>
      <c r="AU178" s="17" t="s">
        <v>85</v>
      </c>
    </row>
    <row r="179" spans="1:65" s="2" customFormat="1" ht="19.5" x14ac:dyDescent="0.2">
      <c r="A179" s="34"/>
      <c r="B179" s="35"/>
      <c r="C179" s="36"/>
      <c r="D179" s="190" t="s">
        <v>135</v>
      </c>
      <c r="E179" s="36"/>
      <c r="F179" s="194" t="s">
        <v>268</v>
      </c>
      <c r="G179" s="36"/>
      <c r="H179" s="36"/>
      <c r="I179" s="115"/>
      <c r="J179" s="36"/>
      <c r="K179" s="36"/>
      <c r="L179" s="39"/>
      <c r="M179" s="192"/>
      <c r="N179" s="193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135</v>
      </c>
      <c r="AU179" s="17" t="s">
        <v>85</v>
      </c>
    </row>
    <row r="180" spans="1:65" s="12" customFormat="1" x14ac:dyDescent="0.2">
      <c r="B180" s="195"/>
      <c r="C180" s="196"/>
      <c r="D180" s="190" t="s">
        <v>137</v>
      </c>
      <c r="E180" s="197" t="s">
        <v>35</v>
      </c>
      <c r="F180" s="198" t="s">
        <v>269</v>
      </c>
      <c r="G180" s="196"/>
      <c r="H180" s="199">
        <v>0.90200000000000002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137</v>
      </c>
      <c r="AU180" s="205" t="s">
        <v>85</v>
      </c>
      <c r="AV180" s="12" t="s">
        <v>85</v>
      </c>
      <c r="AW180" s="12" t="s">
        <v>37</v>
      </c>
      <c r="AX180" s="12" t="s">
        <v>83</v>
      </c>
      <c r="AY180" s="205" t="s">
        <v>131</v>
      </c>
    </row>
    <row r="181" spans="1:65" s="2" customFormat="1" ht="24" x14ac:dyDescent="0.2">
      <c r="A181" s="34"/>
      <c r="B181" s="35"/>
      <c r="C181" s="233" t="s">
        <v>270</v>
      </c>
      <c r="D181" s="233" t="s">
        <v>217</v>
      </c>
      <c r="E181" s="234" t="s">
        <v>271</v>
      </c>
      <c r="F181" s="235" t="s">
        <v>272</v>
      </c>
      <c r="G181" s="236" t="s">
        <v>234</v>
      </c>
      <c r="H181" s="237">
        <v>1958</v>
      </c>
      <c r="I181" s="238"/>
      <c r="J181" s="239">
        <f>ROUND(I181*H181,2)</f>
        <v>0</v>
      </c>
      <c r="K181" s="235" t="s">
        <v>129</v>
      </c>
      <c r="L181" s="39"/>
      <c r="M181" s="240" t="s">
        <v>35</v>
      </c>
      <c r="N181" s="241" t="s">
        <v>47</v>
      </c>
      <c r="O181" s="64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132</v>
      </c>
      <c r="AT181" s="188" t="s">
        <v>217</v>
      </c>
      <c r="AU181" s="188" t="s">
        <v>85</v>
      </c>
      <c r="AY181" s="17" t="s">
        <v>131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83</v>
      </c>
      <c r="BK181" s="189">
        <f>ROUND(I181*H181,2)</f>
        <v>0</v>
      </c>
      <c r="BL181" s="17" t="s">
        <v>132</v>
      </c>
      <c r="BM181" s="188" t="s">
        <v>273</v>
      </c>
    </row>
    <row r="182" spans="1:65" s="2" customFormat="1" ht="39" x14ac:dyDescent="0.2">
      <c r="A182" s="34"/>
      <c r="B182" s="35"/>
      <c r="C182" s="36"/>
      <c r="D182" s="190" t="s">
        <v>134</v>
      </c>
      <c r="E182" s="36"/>
      <c r="F182" s="191" t="s">
        <v>274</v>
      </c>
      <c r="G182" s="36"/>
      <c r="H182" s="36"/>
      <c r="I182" s="115"/>
      <c r="J182" s="36"/>
      <c r="K182" s="36"/>
      <c r="L182" s="39"/>
      <c r="M182" s="192"/>
      <c r="N182" s="193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134</v>
      </c>
      <c r="AU182" s="17" t="s">
        <v>85</v>
      </c>
    </row>
    <row r="183" spans="1:65" s="12" customFormat="1" x14ac:dyDescent="0.2">
      <c r="B183" s="195"/>
      <c r="C183" s="196"/>
      <c r="D183" s="190" t="s">
        <v>137</v>
      </c>
      <c r="E183" s="197" t="s">
        <v>35</v>
      </c>
      <c r="F183" s="198" t="s">
        <v>275</v>
      </c>
      <c r="G183" s="196"/>
      <c r="H183" s="199">
        <v>1958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137</v>
      </c>
      <c r="AU183" s="205" t="s">
        <v>85</v>
      </c>
      <c r="AV183" s="12" t="s">
        <v>85</v>
      </c>
      <c r="AW183" s="12" t="s">
        <v>37</v>
      </c>
      <c r="AX183" s="12" t="s">
        <v>83</v>
      </c>
      <c r="AY183" s="205" t="s">
        <v>131</v>
      </c>
    </row>
    <row r="184" spans="1:65" s="2" customFormat="1" ht="24" x14ac:dyDescent="0.2">
      <c r="A184" s="34"/>
      <c r="B184" s="35"/>
      <c r="C184" s="233" t="s">
        <v>276</v>
      </c>
      <c r="D184" s="233" t="s">
        <v>217</v>
      </c>
      <c r="E184" s="234" t="s">
        <v>277</v>
      </c>
      <c r="F184" s="235" t="s">
        <v>278</v>
      </c>
      <c r="G184" s="236" t="s">
        <v>128</v>
      </c>
      <c r="H184" s="237">
        <v>48</v>
      </c>
      <c r="I184" s="238"/>
      <c r="J184" s="239">
        <f>ROUND(I184*H184,2)</f>
        <v>0</v>
      </c>
      <c r="K184" s="235" t="s">
        <v>129</v>
      </c>
      <c r="L184" s="39"/>
      <c r="M184" s="240" t="s">
        <v>35</v>
      </c>
      <c r="N184" s="241" t="s">
        <v>47</v>
      </c>
      <c r="O184" s="64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132</v>
      </c>
      <c r="AT184" s="188" t="s">
        <v>217</v>
      </c>
      <c r="AU184" s="188" t="s">
        <v>85</v>
      </c>
      <c r="AY184" s="17" t="s">
        <v>131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7" t="s">
        <v>83</v>
      </c>
      <c r="BK184" s="189">
        <f>ROUND(I184*H184,2)</f>
        <v>0</v>
      </c>
      <c r="BL184" s="17" t="s">
        <v>132</v>
      </c>
      <c r="BM184" s="188" t="s">
        <v>279</v>
      </c>
    </row>
    <row r="185" spans="1:65" s="2" customFormat="1" ht="19.5" x14ac:dyDescent="0.2">
      <c r="A185" s="34"/>
      <c r="B185" s="35"/>
      <c r="C185" s="36"/>
      <c r="D185" s="190" t="s">
        <v>134</v>
      </c>
      <c r="E185" s="36"/>
      <c r="F185" s="191" t="s">
        <v>280</v>
      </c>
      <c r="G185" s="36"/>
      <c r="H185" s="36"/>
      <c r="I185" s="115"/>
      <c r="J185" s="36"/>
      <c r="K185" s="36"/>
      <c r="L185" s="39"/>
      <c r="M185" s="192"/>
      <c r="N185" s="193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134</v>
      </c>
      <c r="AU185" s="17" t="s">
        <v>85</v>
      </c>
    </row>
    <row r="186" spans="1:65" s="12" customFormat="1" x14ac:dyDescent="0.2">
      <c r="B186" s="195"/>
      <c r="C186" s="196"/>
      <c r="D186" s="190" t="s">
        <v>137</v>
      </c>
      <c r="E186" s="197" t="s">
        <v>35</v>
      </c>
      <c r="F186" s="198" t="s">
        <v>281</v>
      </c>
      <c r="G186" s="196"/>
      <c r="H186" s="199">
        <v>48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137</v>
      </c>
      <c r="AU186" s="205" t="s">
        <v>85</v>
      </c>
      <c r="AV186" s="12" t="s">
        <v>85</v>
      </c>
      <c r="AW186" s="12" t="s">
        <v>37</v>
      </c>
      <c r="AX186" s="12" t="s">
        <v>83</v>
      </c>
      <c r="AY186" s="205" t="s">
        <v>131</v>
      </c>
    </row>
    <row r="187" spans="1:65" s="2" customFormat="1" ht="24" x14ac:dyDescent="0.2">
      <c r="A187" s="34"/>
      <c r="B187" s="35"/>
      <c r="C187" s="233" t="s">
        <v>282</v>
      </c>
      <c r="D187" s="233" t="s">
        <v>217</v>
      </c>
      <c r="E187" s="234" t="s">
        <v>283</v>
      </c>
      <c r="F187" s="235" t="s">
        <v>284</v>
      </c>
      <c r="G187" s="236" t="s">
        <v>285</v>
      </c>
      <c r="H187" s="237">
        <v>64</v>
      </c>
      <c r="I187" s="238"/>
      <c r="J187" s="239">
        <f>ROUND(I187*H187,2)</f>
        <v>0</v>
      </c>
      <c r="K187" s="235" t="s">
        <v>129</v>
      </c>
      <c r="L187" s="39"/>
      <c r="M187" s="240" t="s">
        <v>35</v>
      </c>
      <c r="N187" s="241" t="s">
        <v>47</v>
      </c>
      <c r="O187" s="64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132</v>
      </c>
      <c r="AT187" s="188" t="s">
        <v>217</v>
      </c>
      <c r="AU187" s="188" t="s">
        <v>85</v>
      </c>
      <c r="AY187" s="17" t="s">
        <v>131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7" t="s">
        <v>83</v>
      </c>
      <c r="BK187" s="189">
        <f>ROUND(I187*H187,2)</f>
        <v>0</v>
      </c>
      <c r="BL187" s="17" t="s">
        <v>132</v>
      </c>
      <c r="BM187" s="188" t="s">
        <v>286</v>
      </c>
    </row>
    <row r="188" spans="1:65" s="2" customFormat="1" ht="29.25" x14ac:dyDescent="0.2">
      <c r="A188" s="34"/>
      <c r="B188" s="35"/>
      <c r="C188" s="36"/>
      <c r="D188" s="190" t="s">
        <v>134</v>
      </c>
      <c r="E188" s="36"/>
      <c r="F188" s="191" t="s">
        <v>287</v>
      </c>
      <c r="G188" s="36"/>
      <c r="H188" s="36"/>
      <c r="I188" s="115"/>
      <c r="J188" s="36"/>
      <c r="K188" s="36"/>
      <c r="L188" s="39"/>
      <c r="M188" s="192"/>
      <c r="N188" s="193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134</v>
      </c>
      <c r="AU188" s="17" t="s">
        <v>85</v>
      </c>
    </row>
    <row r="189" spans="1:65" s="12" customFormat="1" x14ac:dyDescent="0.2">
      <c r="B189" s="195"/>
      <c r="C189" s="196"/>
      <c r="D189" s="190" t="s">
        <v>137</v>
      </c>
      <c r="E189" s="197" t="s">
        <v>35</v>
      </c>
      <c r="F189" s="198" t="s">
        <v>288</v>
      </c>
      <c r="G189" s="196"/>
      <c r="H189" s="199">
        <v>64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137</v>
      </c>
      <c r="AU189" s="205" t="s">
        <v>85</v>
      </c>
      <c r="AV189" s="12" t="s">
        <v>85</v>
      </c>
      <c r="AW189" s="12" t="s">
        <v>37</v>
      </c>
      <c r="AX189" s="12" t="s">
        <v>83</v>
      </c>
      <c r="AY189" s="205" t="s">
        <v>131</v>
      </c>
    </row>
    <row r="190" spans="1:65" s="2" customFormat="1" ht="24" x14ac:dyDescent="0.2">
      <c r="A190" s="34"/>
      <c r="B190" s="35"/>
      <c r="C190" s="233" t="s">
        <v>289</v>
      </c>
      <c r="D190" s="233" t="s">
        <v>217</v>
      </c>
      <c r="E190" s="234" t="s">
        <v>290</v>
      </c>
      <c r="F190" s="235" t="s">
        <v>291</v>
      </c>
      <c r="G190" s="236" t="s">
        <v>292</v>
      </c>
      <c r="H190" s="237">
        <v>28</v>
      </c>
      <c r="I190" s="238"/>
      <c r="J190" s="239">
        <f>ROUND(I190*H190,2)</f>
        <v>0</v>
      </c>
      <c r="K190" s="235" t="s">
        <v>129</v>
      </c>
      <c r="L190" s="39"/>
      <c r="M190" s="240" t="s">
        <v>35</v>
      </c>
      <c r="N190" s="241" t="s">
        <v>47</v>
      </c>
      <c r="O190" s="64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132</v>
      </c>
      <c r="AT190" s="188" t="s">
        <v>217</v>
      </c>
      <c r="AU190" s="188" t="s">
        <v>85</v>
      </c>
      <c r="AY190" s="17" t="s">
        <v>131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7" t="s">
        <v>83</v>
      </c>
      <c r="BK190" s="189">
        <f>ROUND(I190*H190,2)</f>
        <v>0</v>
      </c>
      <c r="BL190" s="17" t="s">
        <v>132</v>
      </c>
      <c r="BM190" s="188" t="s">
        <v>293</v>
      </c>
    </row>
    <row r="191" spans="1:65" s="2" customFormat="1" ht="39" x14ac:dyDescent="0.2">
      <c r="A191" s="34"/>
      <c r="B191" s="35"/>
      <c r="C191" s="36"/>
      <c r="D191" s="190" t="s">
        <v>134</v>
      </c>
      <c r="E191" s="36"/>
      <c r="F191" s="191" t="s">
        <v>294</v>
      </c>
      <c r="G191" s="36"/>
      <c r="H191" s="36"/>
      <c r="I191" s="115"/>
      <c r="J191" s="36"/>
      <c r="K191" s="36"/>
      <c r="L191" s="39"/>
      <c r="M191" s="192"/>
      <c r="N191" s="193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134</v>
      </c>
      <c r="AU191" s="17" t="s">
        <v>85</v>
      </c>
    </row>
    <row r="192" spans="1:65" s="12" customFormat="1" x14ac:dyDescent="0.2">
      <c r="B192" s="195"/>
      <c r="C192" s="196"/>
      <c r="D192" s="190" t="s">
        <v>137</v>
      </c>
      <c r="E192" s="197" t="s">
        <v>35</v>
      </c>
      <c r="F192" s="198" t="s">
        <v>295</v>
      </c>
      <c r="G192" s="196"/>
      <c r="H192" s="199">
        <v>28</v>
      </c>
      <c r="I192" s="200"/>
      <c r="J192" s="196"/>
      <c r="K192" s="196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137</v>
      </c>
      <c r="AU192" s="205" t="s">
        <v>85</v>
      </c>
      <c r="AV192" s="12" t="s">
        <v>85</v>
      </c>
      <c r="AW192" s="12" t="s">
        <v>37</v>
      </c>
      <c r="AX192" s="12" t="s">
        <v>83</v>
      </c>
      <c r="AY192" s="205" t="s">
        <v>131</v>
      </c>
    </row>
    <row r="193" spans="1:65" s="2" customFormat="1" ht="24" x14ac:dyDescent="0.2">
      <c r="A193" s="34"/>
      <c r="B193" s="35"/>
      <c r="C193" s="233" t="s">
        <v>296</v>
      </c>
      <c r="D193" s="233" t="s">
        <v>217</v>
      </c>
      <c r="E193" s="234" t="s">
        <v>297</v>
      </c>
      <c r="F193" s="235" t="s">
        <v>298</v>
      </c>
      <c r="G193" s="236" t="s">
        <v>292</v>
      </c>
      <c r="H193" s="237">
        <v>6</v>
      </c>
      <c r="I193" s="238"/>
      <c r="J193" s="239">
        <f>ROUND(I193*H193,2)</f>
        <v>0</v>
      </c>
      <c r="K193" s="235" t="s">
        <v>129</v>
      </c>
      <c r="L193" s="39"/>
      <c r="M193" s="240" t="s">
        <v>35</v>
      </c>
      <c r="N193" s="241" t="s">
        <v>47</v>
      </c>
      <c r="O193" s="64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132</v>
      </c>
      <c r="AT193" s="188" t="s">
        <v>217</v>
      </c>
      <c r="AU193" s="188" t="s">
        <v>85</v>
      </c>
      <c r="AY193" s="17" t="s">
        <v>131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7" t="s">
        <v>83</v>
      </c>
      <c r="BK193" s="189">
        <f>ROUND(I193*H193,2)</f>
        <v>0</v>
      </c>
      <c r="BL193" s="17" t="s">
        <v>132</v>
      </c>
      <c r="BM193" s="188" t="s">
        <v>299</v>
      </c>
    </row>
    <row r="194" spans="1:65" s="2" customFormat="1" ht="39" x14ac:dyDescent="0.2">
      <c r="A194" s="34"/>
      <c r="B194" s="35"/>
      <c r="C194" s="36"/>
      <c r="D194" s="190" t="s">
        <v>134</v>
      </c>
      <c r="E194" s="36"/>
      <c r="F194" s="191" t="s">
        <v>300</v>
      </c>
      <c r="G194" s="36"/>
      <c r="H194" s="36"/>
      <c r="I194" s="115"/>
      <c r="J194" s="36"/>
      <c r="K194" s="36"/>
      <c r="L194" s="39"/>
      <c r="M194" s="192"/>
      <c r="N194" s="193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134</v>
      </c>
      <c r="AU194" s="17" t="s">
        <v>85</v>
      </c>
    </row>
    <row r="195" spans="1:65" s="12" customFormat="1" x14ac:dyDescent="0.2">
      <c r="B195" s="195"/>
      <c r="C195" s="196"/>
      <c r="D195" s="190" t="s">
        <v>137</v>
      </c>
      <c r="E195" s="197" t="s">
        <v>35</v>
      </c>
      <c r="F195" s="198" t="s">
        <v>301</v>
      </c>
      <c r="G195" s="196"/>
      <c r="H195" s="199">
        <v>6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137</v>
      </c>
      <c r="AU195" s="205" t="s">
        <v>85</v>
      </c>
      <c r="AV195" s="12" t="s">
        <v>85</v>
      </c>
      <c r="AW195" s="12" t="s">
        <v>37</v>
      </c>
      <c r="AX195" s="12" t="s">
        <v>83</v>
      </c>
      <c r="AY195" s="205" t="s">
        <v>131</v>
      </c>
    </row>
    <row r="196" spans="1:65" s="2" customFormat="1" ht="24" x14ac:dyDescent="0.2">
      <c r="A196" s="34"/>
      <c r="B196" s="35"/>
      <c r="C196" s="233" t="s">
        <v>302</v>
      </c>
      <c r="D196" s="233" t="s">
        <v>217</v>
      </c>
      <c r="E196" s="234" t="s">
        <v>303</v>
      </c>
      <c r="F196" s="235" t="s">
        <v>304</v>
      </c>
      <c r="G196" s="236" t="s">
        <v>292</v>
      </c>
      <c r="H196" s="237">
        <v>6</v>
      </c>
      <c r="I196" s="238"/>
      <c r="J196" s="239">
        <f>ROUND(I196*H196,2)</f>
        <v>0</v>
      </c>
      <c r="K196" s="235" t="s">
        <v>129</v>
      </c>
      <c r="L196" s="39"/>
      <c r="M196" s="240" t="s">
        <v>35</v>
      </c>
      <c r="N196" s="241" t="s">
        <v>47</v>
      </c>
      <c r="O196" s="64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132</v>
      </c>
      <c r="AT196" s="188" t="s">
        <v>217</v>
      </c>
      <c r="AU196" s="188" t="s">
        <v>85</v>
      </c>
      <c r="AY196" s="17" t="s">
        <v>131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7" t="s">
        <v>83</v>
      </c>
      <c r="BK196" s="189">
        <f>ROUND(I196*H196,2)</f>
        <v>0</v>
      </c>
      <c r="BL196" s="17" t="s">
        <v>132</v>
      </c>
      <c r="BM196" s="188" t="s">
        <v>305</v>
      </c>
    </row>
    <row r="197" spans="1:65" s="2" customFormat="1" ht="29.25" x14ac:dyDescent="0.2">
      <c r="A197" s="34"/>
      <c r="B197" s="35"/>
      <c r="C197" s="36"/>
      <c r="D197" s="190" t="s">
        <v>134</v>
      </c>
      <c r="E197" s="36"/>
      <c r="F197" s="191" t="s">
        <v>306</v>
      </c>
      <c r="G197" s="36"/>
      <c r="H197" s="36"/>
      <c r="I197" s="115"/>
      <c r="J197" s="36"/>
      <c r="K197" s="36"/>
      <c r="L197" s="39"/>
      <c r="M197" s="192"/>
      <c r="N197" s="193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134</v>
      </c>
      <c r="AU197" s="17" t="s">
        <v>85</v>
      </c>
    </row>
    <row r="198" spans="1:65" s="12" customFormat="1" x14ac:dyDescent="0.2">
      <c r="B198" s="195"/>
      <c r="C198" s="196"/>
      <c r="D198" s="190" t="s">
        <v>137</v>
      </c>
      <c r="E198" s="197" t="s">
        <v>35</v>
      </c>
      <c r="F198" s="198" t="s">
        <v>301</v>
      </c>
      <c r="G198" s="196"/>
      <c r="H198" s="199">
        <v>6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137</v>
      </c>
      <c r="AU198" s="205" t="s">
        <v>85</v>
      </c>
      <c r="AV198" s="12" t="s">
        <v>85</v>
      </c>
      <c r="AW198" s="12" t="s">
        <v>37</v>
      </c>
      <c r="AX198" s="12" t="s">
        <v>83</v>
      </c>
      <c r="AY198" s="205" t="s">
        <v>131</v>
      </c>
    </row>
    <row r="199" spans="1:65" s="2" customFormat="1" ht="24" x14ac:dyDescent="0.2">
      <c r="A199" s="34"/>
      <c r="B199" s="35"/>
      <c r="C199" s="233" t="s">
        <v>307</v>
      </c>
      <c r="D199" s="233" t="s">
        <v>217</v>
      </c>
      <c r="E199" s="234" t="s">
        <v>308</v>
      </c>
      <c r="F199" s="235" t="s">
        <v>309</v>
      </c>
      <c r="G199" s="236" t="s">
        <v>234</v>
      </c>
      <c r="H199" s="237">
        <v>2158</v>
      </c>
      <c r="I199" s="238"/>
      <c r="J199" s="239">
        <f>ROUND(I199*H199,2)</f>
        <v>0</v>
      </c>
      <c r="K199" s="235" t="s">
        <v>129</v>
      </c>
      <c r="L199" s="39"/>
      <c r="M199" s="240" t="s">
        <v>35</v>
      </c>
      <c r="N199" s="241" t="s">
        <v>47</v>
      </c>
      <c r="O199" s="64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132</v>
      </c>
      <c r="AT199" s="188" t="s">
        <v>217</v>
      </c>
      <c r="AU199" s="188" t="s">
        <v>85</v>
      </c>
      <c r="AY199" s="17" t="s">
        <v>131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7" t="s">
        <v>83</v>
      </c>
      <c r="BK199" s="189">
        <f>ROUND(I199*H199,2)</f>
        <v>0</v>
      </c>
      <c r="BL199" s="17" t="s">
        <v>132</v>
      </c>
      <c r="BM199" s="188" t="s">
        <v>310</v>
      </c>
    </row>
    <row r="200" spans="1:65" s="2" customFormat="1" ht="29.25" x14ac:dyDescent="0.2">
      <c r="A200" s="34"/>
      <c r="B200" s="35"/>
      <c r="C200" s="36"/>
      <c r="D200" s="190" t="s">
        <v>134</v>
      </c>
      <c r="E200" s="36"/>
      <c r="F200" s="191" t="s">
        <v>311</v>
      </c>
      <c r="G200" s="36"/>
      <c r="H200" s="36"/>
      <c r="I200" s="115"/>
      <c r="J200" s="36"/>
      <c r="K200" s="36"/>
      <c r="L200" s="39"/>
      <c r="M200" s="192"/>
      <c r="N200" s="193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134</v>
      </c>
      <c r="AU200" s="17" t="s">
        <v>85</v>
      </c>
    </row>
    <row r="201" spans="1:65" s="12" customFormat="1" x14ac:dyDescent="0.2">
      <c r="B201" s="195"/>
      <c r="C201" s="196"/>
      <c r="D201" s="190" t="s">
        <v>137</v>
      </c>
      <c r="E201" s="197" t="s">
        <v>35</v>
      </c>
      <c r="F201" s="198" t="s">
        <v>312</v>
      </c>
      <c r="G201" s="196"/>
      <c r="H201" s="199">
        <v>2158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137</v>
      </c>
      <c r="AU201" s="205" t="s">
        <v>85</v>
      </c>
      <c r="AV201" s="12" t="s">
        <v>85</v>
      </c>
      <c r="AW201" s="12" t="s">
        <v>37</v>
      </c>
      <c r="AX201" s="12" t="s">
        <v>83</v>
      </c>
      <c r="AY201" s="205" t="s">
        <v>131</v>
      </c>
    </row>
    <row r="202" spans="1:65" s="2" customFormat="1" ht="24" x14ac:dyDescent="0.2">
      <c r="A202" s="34"/>
      <c r="B202" s="35"/>
      <c r="C202" s="233" t="s">
        <v>313</v>
      </c>
      <c r="D202" s="233" t="s">
        <v>217</v>
      </c>
      <c r="E202" s="234" t="s">
        <v>314</v>
      </c>
      <c r="F202" s="235" t="s">
        <v>315</v>
      </c>
      <c r="G202" s="236" t="s">
        <v>234</v>
      </c>
      <c r="H202" s="237">
        <v>2158</v>
      </c>
      <c r="I202" s="238"/>
      <c r="J202" s="239">
        <f>ROUND(I202*H202,2)</f>
        <v>0</v>
      </c>
      <c r="K202" s="235" t="s">
        <v>129</v>
      </c>
      <c r="L202" s="39"/>
      <c r="M202" s="240" t="s">
        <v>35</v>
      </c>
      <c r="N202" s="241" t="s">
        <v>47</v>
      </c>
      <c r="O202" s="64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132</v>
      </c>
      <c r="AT202" s="188" t="s">
        <v>217</v>
      </c>
      <c r="AU202" s="188" t="s">
        <v>85</v>
      </c>
      <c r="AY202" s="17" t="s">
        <v>131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7" t="s">
        <v>83</v>
      </c>
      <c r="BK202" s="189">
        <f>ROUND(I202*H202,2)</f>
        <v>0</v>
      </c>
      <c r="BL202" s="17" t="s">
        <v>132</v>
      </c>
      <c r="BM202" s="188" t="s">
        <v>316</v>
      </c>
    </row>
    <row r="203" spans="1:65" s="2" customFormat="1" ht="29.25" x14ac:dyDescent="0.2">
      <c r="A203" s="34"/>
      <c r="B203" s="35"/>
      <c r="C203" s="36"/>
      <c r="D203" s="190" t="s">
        <v>134</v>
      </c>
      <c r="E203" s="36"/>
      <c r="F203" s="191" t="s">
        <v>317</v>
      </c>
      <c r="G203" s="36"/>
      <c r="H203" s="36"/>
      <c r="I203" s="115"/>
      <c r="J203" s="36"/>
      <c r="K203" s="36"/>
      <c r="L203" s="39"/>
      <c r="M203" s="192"/>
      <c r="N203" s="193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134</v>
      </c>
      <c r="AU203" s="17" t="s">
        <v>85</v>
      </c>
    </row>
    <row r="204" spans="1:65" s="12" customFormat="1" x14ac:dyDescent="0.2">
      <c r="B204" s="195"/>
      <c r="C204" s="196"/>
      <c r="D204" s="190" t="s">
        <v>137</v>
      </c>
      <c r="E204" s="197" t="s">
        <v>35</v>
      </c>
      <c r="F204" s="198" t="s">
        <v>312</v>
      </c>
      <c r="G204" s="196"/>
      <c r="H204" s="199">
        <v>2158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137</v>
      </c>
      <c r="AU204" s="205" t="s">
        <v>85</v>
      </c>
      <c r="AV204" s="12" t="s">
        <v>85</v>
      </c>
      <c r="AW204" s="12" t="s">
        <v>37</v>
      </c>
      <c r="AX204" s="12" t="s">
        <v>83</v>
      </c>
      <c r="AY204" s="205" t="s">
        <v>131</v>
      </c>
    </row>
    <row r="205" spans="1:65" s="2" customFormat="1" ht="24" x14ac:dyDescent="0.2">
      <c r="A205" s="34"/>
      <c r="B205" s="35"/>
      <c r="C205" s="233" t="s">
        <v>318</v>
      </c>
      <c r="D205" s="233" t="s">
        <v>217</v>
      </c>
      <c r="E205" s="234" t="s">
        <v>319</v>
      </c>
      <c r="F205" s="235" t="s">
        <v>320</v>
      </c>
      <c r="G205" s="236" t="s">
        <v>234</v>
      </c>
      <c r="H205" s="237">
        <v>1150</v>
      </c>
      <c r="I205" s="238"/>
      <c r="J205" s="239">
        <f>ROUND(I205*H205,2)</f>
        <v>0</v>
      </c>
      <c r="K205" s="235" t="s">
        <v>129</v>
      </c>
      <c r="L205" s="39"/>
      <c r="M205" s="240" t="s">
        <v>35</v>
      </c>
      <c r="N205" s="241" t="s">
        <v>47</v>
      </c>
      <c r="O205" s="64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132</v>
      </c>
      <c r="AT205" s="188" t="s">
        <v>217</v>
      </c>
      <c r="AU205" s="188" t="s">
        <v>85</v>
      </c>
      <c r="AY205" s="17" t="s">
        <v>131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7" t="s">
        <v>83</v>
      </c>
      <c r="BK205" s="189">
        <f>ROUND(I205*H205,2)</f>
        <v>0</v>
      </c>
      <c r="BL205" s="17" t="s">
        <v>132</v>
      </c>
      <c r="BM205" s="188" t="s">
        <v>321</v>
      </c>
    </row>
    <row r="206" spans="1:65" s="2" customFormat="1" ht="19.5" x14ac:dyDescent="0.2">
      <c r="A206" s="34"/>
      <c r="B206" s="35"/>
      <c r="C206" s="36"/>
      <c r="D206" s="190" t="s">
        <v>134</v>
      </c>
      <c r="E206" s="36"/>
      <c r="F206" s="191" t="s">
        <v>322</v>
      </c>
      <c r="G206" s="36"/>
      <c r="H206" s="36"/>
      <c r="I206" s="115"/>
      <c r="J206" s="36"/>
      <c r="K206" s="36"/>
      <c r="L206" s="39"/>
      <c r="M206" s="192"/>
      <c r="N206" s="193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134</v>
      </c>
      <c r="AU206" s="17" t="s">
        <v>85</v>
      </c>
    </row>
    <row r="207" spans="1:65" s="12" customFormat="1" x14ac:dyDescent="0.2">
      <c r="B207" s="195"/>
      <c r="C207" s="196"/>
      <c r="D207" s="190" t="s">
        <v>137</v>
      </c>
      <c r="E207" s="197" t="s">
        <v>35</v>
      </c>
      <c r="F207" s="198" t="s">
        <v>323</v>
      </c>
      <c r="G207" s="196"/>
      <c r="H207" s="199">
        <v>1150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137</v>
      </c>
      <c r="AU207" s="205" t="s">
        <v>85</v>
      </c>
      <c r="AV207" s="12" t="s">
        <v>85</v>
      </c>
      <c r="AW207" s="12" t="s">
        <v>37</v>
      </c>
      <c r="AX207" s="12" t="s">
        <v>83</v>
      </c>
      <c r="AY207" s="205" t="s">
        <v>131</v>
      </c>
    </row>
    <row r="208" spans="1:65" s="2" customFormat="1" ht="24" x14ac:dyDescent="0.2">
      <c r="A208" s="34"/>
      <c r="B208" s="35"/>
      <c r="C208" s="233" t="s">
        <v>324</v>
      </c>
      <c r="D208" s="233" t="s">
        <v>217</v>
      </c>
      <c r="E208" s="234" t="s">
        <v>325</v>
      </c>
      <c r="F208" s="235" t="s">
        <v>326</v>
      </c>
      <c r="G208" s="236" t="s">
        <v>234</v>
      </c>
      <c r="H208" s="237">
        <v>1370</v>
      </c>
      <c r="I208" s="238"/>
      <c r="J208" s="239">
        <f>ROUND(I208*H208,2)</f>
        <v>0</v>
      </c>
      <c r="K208" s="235" t="s">
        <v>129</v>
      </c>
      <c r="L208" s="39"/>
      <c r="M208" s="240" t="s">
        <v>35</v>
      </c>
      <c r="N208" s="241" t="s">
        <v>47</v>
      </c>
      <c r="O208" s="64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132</v>
      </c>
      <c r="AT208" s="188" t="s">
        <v>217</v>
      </c>
      <c r="AU208" s="188" t="s">
        <v>85</v>
      </c>
      <c r="AY208" s="17" t="s">
        <v>131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7" t="s">
        <v>83</v>
      </c>
      <c r="BK208" s="189">
        <f>ROUND(I208*H208,2)</f>
        <v>0</v>
      </c>
      <c r="BL208" s="17" t="s">
        <v>132</v>
      </c>
      <c r="BM208" s="188" t="s">
        <v>327</v>
      </c>
    </row>
    <row r="209" spans="1:65" s="2" customFormat="1" ht="19.5" x14ac:dyDescent="0.2">
      <c r="A209" s="34"/>
      <c r="B209" s="35"/>
      <c r="C209" s="36"/>
      <c r="D209" s="190" t="s">
        <v>134</v>
      </c>
      <c r="E209" s="36"/>
      <c r="F209" s="191" t="s">
        <v>328</v>
      </c>
      <c r="G209" s="36"/>
      <c r="H209" s="36"/>
      <c r="I209" s="115"/>
      <c r="J209" s="36"/>
      <c r="K209" s="36"/>
      <c r="L209" s="39"/>
      <c r="M209" s="192"/>
      <c r="N209" s="193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134</v>
      </c>
      <c r="AU209" s="17" t="s">
        <v>85</v>
      </c>
    </row>
    <row r="210" spans="1:65" s="12" customFormat="1" x14ac:dyDescent="0.2">
      <c r="B210" s="195"/>
      <c r="C210" s="196"/>
      <c r="D210" s="190" t="s">
        <v>137</v>
      </c>
      <c r="E210" s="197" t="s">
        <v>35</v>
      </c>
      <c r="F210" s="198" t="s">
        <v>329</v>
      </c>
      <c r="G210" s="196"/>
      <c r="H210" s="199">
        <v>1370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137</v>
      </c>
      <c r="AU210" s="205" t="s">
        <v>85</v>
      </c>
      <c r="AV210" s="12" t="s">
        <v>85</v>
      </c>
      <c r="AW210" s="12" t="s">
        <v>37</v>
      </c>
      <c r="AX210" s="12" t="s">
        <v>83</v>
      </c>
      <c r="AY210" s="205" t="s">
        <v>131</v>
      </c>
    </row>
    <row r="211" spans="1:65" s="2" customFormat="1" ht="24" x14ac:dyDescent="0.2">
      <c r="A211" s="34"/>
      <c r="B211" s="35"/>
      <c r="C211" s="233" t="s">
        <v>330</v>
      </c>
      <c r="D211" s="233" t="s">
        <v>217</v>
      </c>
      <c r="E211" s="234" t="s">
        <v>331</v>
      </c>
      <c r="F211" s="235" t="s">
        <v>332</v>
      </c>
      <c r="G211" s="236" t="s">
        <v>128</v>
      </c>
      <c r="H211" s="237">
        <v>1518</v>
      </c>
      <c r="I211" s="238"/>
      <c r="J211" s="239">
        <f>ROUND(I211*H211,2)</f>
        <v>0</v>
      </c>
      <c r="K211" s="235" t="s">
        <v>129</v>
      </c>
      <c r="L211" s="39"/>
      <c r="M211" s="240" t="s">
        <v>35</v>
      </c>
      <c r="N211" s="241" t="s">
        <v>47</v>
      </c>
      <c r="O211" s="64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132</v>
      </c>
      <c r="AT211" s="188" t="s">
        <v>217</v>
      </c>
      <c r="AU211" s="188" t="s">
        <v>85</v>
      </c>
      <c r="AY211" s="17" t="s">
        <v>131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83</v>
      </c>
      <c r="BK211" s="189">
        <f>ROUND(I211*H211,2)</f>
        <v>0</v>
      </c>
      <c r="BL211" s="17" t="s">
        <v>132</v>
      </c>
      <c r="BM211" s="188" t="s">
        <v>333</v>
      </c>
    </row>
    <row r="212" spans="1:65" s="2" customFormat="1" ht="19.5" x14ac:dyDescent="0.2">
      <c r="A212" s="34"/>
      <c r="B212" s="35"/>
      <c r="C212" s="36"/>
      <c r="D212" s="190" t="s">
        <v>134</v>
      </c>
      <c r="E212" s="36"/>
      <c r="F212" s="191" t="s">
        <v>334</v>
      </c>
      <c r="G212" s="36"/>
      <c r="H212" s="36"/>
      <c r="I212" s="115"/>
      <c r="J212" s="36"/>
      <c r="K212" s="36"/>
      <c r="L212" s="39"/>
      <c r="M212" s="192"/>
      <c r="N212" s="193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134</v>
      </c>
      <c r="AU212" s="17" t="s">
        <v>85</v>
      </c>
    </row>
    <row r="213" spans="1:65" s="2" customFormat="1" ht="19.5" x14ac:dyDescent="0.2">
      <c r="A213" s="34"/>
      <c r="B213" s="35"/>
      <c r="C213" s="36"/>
      <c r="D213" s="190" t="s">
        <v>135</v>
      </c>
      <c r="E213" s="36"/>
      <c r="F213" s="194" t="s">
        <v>335</v>
      </c>
      <c r="G213" s="36"/>
      <c r="H213" s="36"/>
      <c r="I213" s="115"/>
      <c r="J213" s="36"/>
      <c r="K213" s="36"/>
      <c r="L213" s="39"/>
      <c r="M213" s="192"/>
      <c r="N213" s="193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135</v>
      </c>
      <c r="AU213" s="17" t="s">
        <v>85</v>
      </c>
    </row>
    <row r="214" spans="1:65" s="12" customFormat="1" x14ac:dyDescent="0.2">
      <c r="B214" s="195"/>
      <c r="C214" s="196"/>
      <c r="D214" s="190" t="s">
        <v>137</v>
      </c>
      <c r="E214" s="197" t="s">
        <v>35</v>
      </c>
      <c r="F214" s="198" t="s">
        <v>336</v>
      </c>
      <c r="G214" s="196"/>
      <c r="H214" s="199">
        <v>1518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137</v>
      </c>
      <c r="AU214" s="205" t="s">
        <v>85</v>
      </c>
      <c r="AV214" s="12" t="s">
        <v>85</v>
      </c>
      <c r="AW214" s="12" t="s">
        <v>37</v>
      </c>
      <c r="AX214" s="12" t="s">
        <v>83</v>
      </c>
      <c r="AY214" s="205" t="s">
        <v>131</v>
      </c>
    </row>
    <row r="215" spans="1:65" s="2" customFormat="1" ht="24" x14ac:dyDescent="0.2">
      <c r="A215" s="34"/>
      <c r="B215" s="35"/>
      <c r="C215" s="233" t="s">
        <v>337</v>
      </c>
      <c r="D215" s="233" t="s">
        <v>217</v>
      </c>
      <c r="E215" s="234" t="s">
        <v>338</v>
      </c>
      <c r="F215" s="235" t="s">
        <v>339</v>
      </c>
      <c r="G215" s="236" t="s">
        <v>234</v>
      </c>
      <c r="H215" s="237">
        <v>4.8</v>
      </c>
      <c r="I215" s="238"/>
      <c r="J215" s="239">
        <f>ROUND(I215*H215,2)</f>
        <v>0</v>
      </c>
      <c r="K215" s="235" t="s">
        <v>129</v>
      </c>
      <c r="L215" s="39"/>
      <c r="M215" s="240" t="s">
        <v>35</v>
      </c>
      <c r="N215" s="241" t="s">
        <v>47</v>
      </c>
      <c r="O215" s="64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132</v>
      </c>
      <c r="AT215" s="188" t="s">
        <v>217</v>
      </c>
      <c r="AU215" s="188" t="s">
        <v>85</v>
      </c>
      <c r="AY215" s="17" t="s">
        <v>131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7" t="s">
        <v>83</v>
      </c>
      <c r="BK215" s="189">
        <f>ROUND(I215*H215,2)</f>
        <v>0</v>
      </c>
      <c r="BL215" s="17" t="s">
        <v>132</v>
      </c>
      <c r="BM215" s="188" t="s">
        <v>340</v>
      </c>
    </row>
    <row r="216" spans="1:65" s="2" customFormat="1" ht="19.5" x14ac:dyDescent="0.2">
      <c r="A216" s="34"/>
      <c r="B216" s="35"/>
      <c r="C216" s="36"/>
      <c r="D216" s="190" t="s">
        <v>134</v>
      </c>
      <c r="E216" s="36"/>
      <c r="F216" s="191" t="s">
        <v>341</v>
      </c>
      <c r="G216" s="36"/>
      <c r="H216" s="36"/>
      <c r="I216" s="115"/>
      <c r="J216" s="36"/>
      <c r="K216" s="36"/>
      <c r="L216" s="39"/>
      <c r="M216" s="192"/>
      <c r="N216" s="193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134</v>
      </c>
      <c r="AU216" s="17" t="s">
        <v>85</v>
      </c>
    </row>
    <row r="217" spans="1:65" s="2" customFormat="1" ht="19.5" x14ac:dyDescent="0.2">
      <c r="A217" s="34"/>
      <c r="B217" s="35"/>
      <c r="C217" s="36"/>
      <c r="D217" s="190" t="s">
        <v>135</v>
      </c>
      <c r="E217" s="36"/>
      <c r="F217" s="194" t="s">
        <v>342</v>
      </c>
      <c r="G217" s="36"/>
      <c r="H217" s="36"/>
      <c r="I217" s="115"/>
      <c r="J217" s="36"/>
      <c r="K217" s="36"/>
      <c r="L217" s="39"/>
      <c r="M217" s="192"/>
      <c r="N217" s="193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135</v>
      </c>
      <c r="AU217" s="17" t="s">
        <v>85</v>
      </c>
    </row>
    <row r="218" spans="1:65" s="12" customFormat="1" x14ac:dyDescent="0.2">
      <c r="B218" s="195"/>
      <c r="C218" s="196"/>
      <c r="D218" s="190" t="s">
        <v>137</v>
      </c>
      <c r="E218" s="197" t="s">
        <v>35</v>
      </c>
      <c r="F218" s="198" t="s">
        <v>343</v>
      </c>
      <c r="G218" s="196"/>
      <c r="H218" s="199">
        <v>4.8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137</v>
      </c>
      <c r="AU218" s="205" t="s">
        <v>85</v>
      </c>
      <c r="AV218" s="12" t="s">
        <v>85</v>
      </c>
      <c r="AW218" s="12" t="s">
        <v>37</v>
      </c>
      <c r="AX218" s="12" t="s">
        <v>83</v>
      </c>
      <c r="AY218" s="205" t="s">
        <v>131</v>
      </c>
    </row>
    <row r="219" spans="1:65" s="2" customFormat="1" ht="24" x14ac:dyDescent="0.2">
      <c r="A219" s="34"/>
      <c r="B219" s="35"/>
      <c r="C219" s="233" t="s">
        <v>344</v>
      </c>
      <c r="D219" s="233" t="s">
        <v>217</v>
      </c>
      <c r="E219" s="234" t="s">
        <v>345</v>
      </c>
      <c r="F219" s="235" t="s">
        <v>346</v>
      </c>
      <c r="G219" s="236" t="s">
        <v>128</v>
      </c>
      <c r="H219" s="237">
        <v>2</v>
      </c>
      <c r="I219" s="238"/>
      <c r="J219" s="239">
        <f>ROUND(I219*H219,2)</f>
        <v>0</v>
      </c>
      <c r="K219" s="235" t="s">
        <v>129</v>
      </c>
      <c r="L219" s="39"/>
      <c r="M219" s="240" t="s">
        <v>35</v>
      </c>
      <c r="N219" s="241" t="s">
        <v>47</v>
      </c>
      <c r="O219" s="64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132</v>
      </c>
      <c r="AT219" s="188" t="s">
        <v>217</v>
      </c>
      <c r="AU219" s="188" t="s">
        <v>85</v>
      </c>
      <c r="AY219" s="17" t="s">
        <v>131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7" t="s">
        <v>83</v>
      </c>
      <c r="BK219" s="189">
        <f>ROUND(I219*H219,2)</f>
        <v>0</v>
      </c>
      <c r="BL219" s="17" t="s">
        <v>132</v>
      </c>
      <c r="BM219" s="188" t="s">
        <v>347</v>
      </c>
    </row>
    <row r="220" spans="1:65" s="2" customFormat="1" ht="19.5" x14ac:dyDescent="0.2">
      <c r="A220" s="34"/>
      <c r="B220" s="35"/>
      <c r="C220" s="36"/>
      <c r="D220" s="190" t="s">
        <v>134</v>
      </c>
      <c r="E220" s="36"/>
      <c r="F220" s="191" t="s">
        <v>348</v>
      </c>
      <c r="G220" s="36"/>
      <c r="H220" s="36"/>
      <c r="I220" s="115"/>
      <c r="J220" s="36"/>
      <c r="K220" s="36"/>
      <c r="L220" s="39"/>
      <c r="M220" s="192"/>
      <c r="N220" s="193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134</v>
      </c>
      <c r="AU220" s="17" t="s">
        <v>85</v>
      </c>
    </row>
    <row r="221" spans="1:65" s="2" customFormat="1" ht="19.5" x14ac:dyDescent="0.2">
      <c r="A221" s="34"/>
      <c r="B221" s="35"/>
      <c r="C221" s="36"/>
      <c r="D221" s="190" t="s">
        <v>135</v>
      </c>
      <c r="E221" s="36"/>
      <c r="F221" s="194" t="s">
        <v>342</v>
      </c>
      <c r="G221" s="36"/>
      <c r="H221" s="36"/>
      <c r="I221" s="115"/>
      <c r="J221" s="36"/>
      <c r="K221" s="36"/>
      <c r="L221" s="39"/>
      <c r="M221" s="192"/>
      <c r="N221" s="193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135</v>
      </c>
      <c r="AU221" s="17" t="s">
        <v>85</v>
      </c>
    </row>
    <row r="222" spans="1:65" s="12" customFormat="1" x14ac:dyDescent="0.2">
      <c r="B222" s="195"/>
      <c r="C222" s="196"/>
      <c r="D222" s="190" t="s">
        <v>137</v>
      </c>
      <c r="E222" s="197" t="s">
        <v>35</v>
      </c>
      <c r="F222" s="198" t="s">
        <v>349</v>
      </c>
      <c r="G222" s="196"/>
      <c r="H222" s="199">
        <v>2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137</v>
      </c>
      <c r="AU222" s="205" t="s">
        <v>85</v>
      </c>
      <c r="AV222" s="12" t="s">
        <v>85</v>
      </c>
      <c r="AW222" s="12" t="s">
        <v>37</v>
      </c>
      <c r="AX222" s="12" t="s">
        <v>83</v>
      </c>
      <c r="AY222" s="205" t="s">
        <v>131</v>
      </c>
    </row>
    <row r="223" spans="1:65" s="2" customFormat="1" ht="24" x14ac:dyDescent="0.2">
      <c r="A223" s="34"/>
      <c r="B223" s="35"/>
      <c r="C223" s="233" t="s">
        <v>350</v>
      </c>
      <c r="D223" s="233" t="s">
        <v>217</v>
      </c>
      <c r="E223" s="234" t="s">
        <v>351</v>
      </c>
      <c r="F223" s="235" t="s">
        <v>352</v>
      </c>
      <c r="G223" s="236" t="s">
        <v>128</v>
      </c>
      <c r="H223" s="237">
        <v>8</v>
      </c>
      <c r="I223" s="238"/>
      <c r="J223" s="239">
        <f>ROUND(I223*H223,2)</f>
        <v>0</v>
      </c>
      <c r="K223" s="235" t="s">
        <v>129</v>
      </c>
      <c r="L223" s="39"/>
      <c r="M223" s="240" t="s">
        <v>35</v>
      </c>
      <c r="N223" s="241" t="s">
        <v>47</v>
      </c>
      <c r="O223" s="64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132</v>
      </c>
      <c r="AT223" s="188" t="s">
        <v>217</v>
      </c>
      <c r="AU223" s="188" t="s">
        <v>85</v>
      </c>
      <c r="AY223" s="17" t="s">
        <v>131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7" t="s">
        <v>83</v>
      </c>
      <c r="BK223" s="189">
        <f>ROUND(I223*H223,2)</f>
        <v>0</v>
      </c>
      <c r="BL223" s="17" t="s">
        <v>132</v>
      </c>
      <c r="BM223" s="188" t="s">
        <v>353</v>
      </c>
    </row>
    <row r="224" spans="1:65" s="2" customFormat="1" ht="19.5" x14ac:dyDescent="0.2">
      <c r="A224" s="34"/>
      <c r="B224" s="35"/>
      <c r="C224" s="36"/>
      <c r="D224" s="190" t="s">
        <v>134</v>
      </c>
      <c r="E224" s="36"/>
      <c r="F224" s="191" t="s">
        <v>354</v>
      </c>
      <c r="G224" s="36"/>
      <c r="H224" s="36"/>
      <c r="I224" s="115"/>
      <c r="J224" s="36"/>
      <c r="K224" s="36"/>
      <c r="L224" s="39"/>
      <c r="M224" s="192"/>
      <c r="N224" s="193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134</v>
      </c>
      <c r="AU224" s="17" t="s">
        <v>85</v>
      </c>
    </row>
    <row r="225" spans="1:65" s="2" customFormat="1" ht="19.5" x14ac:dyDescent="0.2">
      <c r="A225" s="34"/>
      <c r="B225" s="35"/>
      <c r="C225" s="36"/>
      <c r="D225" s="190" t="s">
        <v>135</v>
      </c>
      <c r="E225" s="36"/>
      <c r="F225" s="194" t="s">
        <v>342</v>
      </c>
      <c r="G225" s="36"/>
      <c r="H225" s="36"/>
      <c r="I225" s="115"/>
      <c r="J225" s="36"/>
      <c r="K225" s="36"/>
      <c r="L225" s="39"/>
      <c r="M225" s="192"/>
      <c r="N225" s="193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135</v>
      </c>
      <c r="AU225" s="17" t="s">
        <v>85</v>
      </c>
    </row>
    <row r="226" spans="1:65" s="12" customFormat="1" x14ac:dyDescent="0.2">
      <c r="B226" s="195"/>
      <c r="C226" s="196"/>
      <c r="D226" s="190" t="s">
        <v>137</v>
      </c>
      <c r="E226" s="197" t="s">
        <v>35</v>
      </c>
      <c r="F226" s="198" t="s">
        <v>355</v>
      </c>
      <c r="G226" s="196"/>
      <c r="H226" s="199">
        <v>8</v>
      </c>
      <c r="I226" s="200"/>
      <c r="J226" s="196"/>
      <c r="K226" s="196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137</v>
      </c>
      <c r="AU226" s="205" t="s">
        <v>85</v>
      </c>
      <c r="AV226" s="12" t="s">
        <v>85</v>
      </c>
      <c r="AW226" s="12" t="s">
        <v>37</v>
      </c>
      <c r="AX226" s="12" t="s">
        <v>83</v>
      </c>
      <c r="AY226" s="205" t="s">
        <v>131</v>
      </c>
    </row>
    <row r="227" spans="1:65" s="2" customFormat="1" ht="24" x14ac:dyDescent="0.2">
      <c r="A227" s="34"/>
      <c r="B227" s="35"/>
      <c r="C227" s="233" t="s">
        <v>356</v>
      </c>
      <c r="D227" s="233" t="s">
        <v>217</v>
      </c>
      <c r="E227" s="234" t="s">
        <v>357</v>
      </c>
      <c r="F227" s="235" t="s">
        <v>358</v>
      </c>
      <c r="G227" s="236" t="s">
        <v>128</v>
      </c>
      <c r="H227" s="237">
        <v>2</v>
      </c>
      <c r="I227" s="238"/>
      <c r="J227" s="239">
        <f>ROUND(I227*H227,2)</f>
        <v>0</v>
      </c>
      <c r="K227" s="235" t="s">
        <v>129</v>
      </c>
      <c r="L227" s="39"/>
      <c r="M227" s="240" t="s">
        <v>35</v>
      </c>
      <c r="N227" s="241" t="s">
        <v>47</v>
      </c>
      <c r="O227" s="64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132</v>
      </c>
      <c r="AT227" s="188" t="s">
        <v>217</v>
      </c>
      <c r="AU227" s="188" t="s">
        <v>85</v>
      </c>
      <c r="AY227" s="17" t="s">
        <v>131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7" t="s">
        <v>83</v>
      </c>
      <c r="BK227" s="189">
        <f>ROUND(I227*H227,2)</f>
        <v>0</v>
      </c>
      <c r="BL227" s="17" t="s">
        <v>132</v>
      </c>
      <c r="BM227" s="188" t="s">
        <v>359</v>
      </c>
    </row>
    <row r="228" spans="1:65" s="2" customFormat="1" ht="19.5" x14ac:dyDescent="0.2">
      <c r="A228" s="34"/>
      <c r="B228" s="35"/>
      <c r="C228" s="36"/>
      <c r="D228" s="190" t="s">
        <v>134</v>
      </c>
      <c r="E228" s="36"/>
      <c r="F228" s="191" t="s">
        <v>360</v>
      </c>
      <c r="G228" s="36"/>
      <c r="H228" s="36"/>
      <c r="I228" s="115"/>
      <c r="J228" s="36"/>
      <c r="K228" s="36"/>
      <c r="L228" s="39"/>
      <c r="M228" s="192"/>
      <c r="N228" s="193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134</v>
      </c>
      <c r="AU228" s="17" t="s">
        <v>85</v>
      </c>
    </row>
    <row r="229" spans="1:65" s="2" customFormat="1" ht="29.25" x14ac:dyDescent="0.2">
      <c r="A229" s="34"/>
      <c r="B229" s="35"/>
      <c r="C229" s="36"/>
      <c r="D229" s="190" t="s">
        <v>135</v>
      </c>
      <c r="E229" s="36"/>
      <c r="F229" s="194" t="s">
        <v>361</v>
      </c>
      <c r="G229" s="36"/>
      <c r="H229" s="36"/>
      <c r="I229" s="115"/>
      <c r="J229" s="36"/>
      <c r="K229" s="36"/>
      <c r="L229" s="39"/>
      <c r="M229" s="192"/>
      <c r="N229" s="193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135</v>
      </c>
      <c r="AU229" s="17" t="s">
        <v>85</v>
      </c>
    </row>
    <row r="230" spans="1:65" s="12" customFormat="1" x14ac:dyDescent="0.2">
      <c r="B230" s="195"/>
      <c r="C230" s="196"/>
      <c r="D230" s="190" t="s">
        <v>137</v>
      </c>
      <c r="E230" s="197" t="s">
        <v>35</v>
      </c>
      <c r="F230" s="198" t="s">
        <v>188</v>
      </c>
      <c r="G230" s="196"/>
      <c r="H230" s="199">
        <v>2</v>
      </c>
      <c r="I230" s="200"/>
      <c r="J230" s="196"/>
      <c r="K230" s="196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137</v>
      </c>
      <c r="AU230" s="205" t="s">
        <v>85</v>
      </c>
      <c r="AV230" s="12" t="s">
        <v>85</v>
      </c>
      <c r="AW230" s="12" t="s">
        <v>37</v>
      </c>
      <c r="AX230" s="12" t="s">
        <v>83</v>
      </c>
      <c r="AY230" s="205" t="s">
        <v>131</v>
      </c>
    </row>
    <row r="231" spans="1:65" s="2" customFormat="1" ht="24" x14ac:dyDescent="0.2">
      <c r="A231" s="34"/>
      <c r="B231" s="35"/>
      <c r="C231" s="233" t="s">
        <v>362</v>
      </c>
      <c r="D231" s="233" t="s">
        <v>217</v>
      </c>
      <c r="E231" s="234" t="s">
        <v>363</v>
      </c>
      <c r="F231" s="235" t="s">
        <v>364</v>
      </c>
      <c r="G231" s="236" t="s">
        <v>128</v>
      </c>
      <c r="H231" s="237">
        <v>2</v>
      </c>
      <c r="I231" s="238"/>
      <c r="J231" s="239">
        <f>ROUND(I231*H231,2)</f>
        <v>0</v>
      </c>
      <c r="K231" s="235" t="s">
        <v>129</v>
      </c>
      <c r="L231" s="39"/>
      <c r="M231" s="240" t="s">
        <v>35</v>
      </c>
      <c r="N231" s="241" t="s">
        <v>47</v>
      </c>
      <c r="O231" s="64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132</v>
      </c>
      <c r="AT231" s="188" t="s">
        <v>217</v>
      </c>
      <c r="AU231" s="188" t="s">
        <v>85</v>
      </c>
      <c r="AY231" s="17" t="s">
        <v>131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7" t="s">
        <v>83</v>
      </c>
      <c r="BK231" s="189">
        <f>ROUND(I231*H231,2)</f>
        <v>0</v>
      </c>
      <c r="BL231" s="17" t="s">
        <v>132</v>
      </c>
      <c r="BM231" s="188" t="s">
        <v>365</v>
      </c>
    </row>
    <row r="232" spans="1:65" s="2" customFormat="1" ht="19.5" x14ac:dyDescent="0.2">
      <c r="A232" s="34"/>
      <c r="B232" s="35"/>
      <c r="C232" s="36"/>
      <c r="D232" s="190" t="s">
        <v>134</v>
      </c>
      <c r="E232" s="36"/>
      <c r="F232" s="191" t="s">
        <v>366</v>
      </c>
      <c r="G232" s="36"/>
      <c r="H232" s="36"/>
      <c r="I232" s="115"/>
      <c r="J232" s="36"/>
      <c r="K232" s="36"/>
      <c r="L232" s="39"/>
      <c r="M232" s="192"/>
      <c r="N232" s="193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134</v>
      </c>
      <c r="AU232" s="17" t="s">
        <v>85</v>
      </c>
    </row>
    <row r="233" spans="1:65" s="2" customFormat="1" ht="19.5" x14ac:dyDescent="0.2">
      <c r="A233" s="34"/>
      <c r="B233" s="35"/>
      <c r="C233" s="36"/>
      <c r="D233" s="190" t="s">
        <v>135</v>
      </c>
      <c r="E233" s="36"/>
      <c r="F233" s="194" t="s">
        <v>342</v>
      </c>
      <c r="G233" s="36"/>
      <c r="H233" s="36"/>
      <c r="I233" s="115"/>
      <c r="J233" s="36"/>
      <c r="K233" s="36"/>
      <c r="L233" s="39"/>
      <c r="M233" s="192"/>
      <c r="N233" s="193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135</v>
      </c>
      <c r="AU233" s="17" t="s">
        <v>85</v>
      </c>
    </row>
    <row r="234" spans="1:65" s="12" customFormat="1" x14ac:dyDescent="0.2">
      <c r="B234" s="195"/>
      <c r="C234" s="196"/>
      <c r="D234" s="190" t="s">
        <v>137</v>
      </c>
      <c r="E234" s="197" t="s">
        <v>35</v>
      </c>
      <c r="F234" s="198" t="s">
        <v>188</v>
      </c>
      <c r="G234" s="196"/>
      <c r="H234" s="199">
        <v>2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137</v>
      </c>
      <c r="AU234" s="205" t="s">
        <v>85</v>
      </c>
      <c r="AV234" s="12" t="s">
        <v>85</v>
      </c>
      <c r="AW234" s="12" t="s">
        <v>37</v>
      </c>
      <c r="AX234" s="12" t="s">
        <v>83</v>
      </c>
      <c r="AY234" s="205" t="s">
        <v>131</v>
      </c>
    </row>
    <row r="235" spans="1:65" s="2" customFormat="1" ht="24" x14ac:dyDescent="0.2">
      <c r="A235" s="34"/>
      <c r="B235" s="35"/>
      <c r="C235" s="233" t="s">
        <v>367</v>
      </c>
      <c r="D235" s="233" t="s">
        <v>217</v>
      </c>
      <c r="E235" s="234" t="s">
        <v>368</v>
      </c>
      <c r="F235" s="235" t="s">
        <v>369</v>
      </c>
      <c r="G235" s="236" t="s">
        <v>128</v>
      </c>
      <c r="H235" s="237">
        <v>8</v>
      </c>
      <c r="I235" s="238"/>
      <c r="J235" s="239">
        <f>ROUND(I235*H235,2)</f>
        <v>0</v>
      </c>
      <c r="K235" s="235" t="s">
        <v>129</v>
      </c>
      <c r="L235" s="39"/>
      <c r="M235" s="240" t="s">
        <v>35</v>
      </c>
      <c r="N235" s="241" t="s">
        <v>47</v>
      </c>
      <c r="O235" s="64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132</v>
      </c>
      <c r="AT235" s="188" t="s">
        <v>217</v>
      </c>
      <c r="AU235" s="188" t="s">
        <v>85</v>
      </c>
      <c r="AY235" s="17" t="s">
        <v>131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7" t="s">
        <v>83</v>
      </c>
      <c r="BK235" s="189">
        <f>ROUND(I235*H235,2)</f>
        <v>0</v>
      </c>
      <c r="BL235" s="17" t="s">
        <v>132</v>
      </c>
      <c r="BM235" s="188" t="s">
        <v>370</v>
      </c>
    </row>
    <row r="236" spans="1:65" s="2" customFormat="1" ht="19.5" x14ac:dyDescent="0.2">
      <c r="A236" s="34"/>
      <c r="B236" s="35"/>
      <c r="C236" s="36"/>
      <c r="D236" s="190" t="s">
        <v>134</v>
      </c>
      <c r="E236" s="36"/>
      <c r="F236" s="191" t="s">
        <v>371</v>
      </c>
      <c r="G236" s="36"/>
      <c r="H236" s="36"/>
      <c r="I236" s="115"/>
      <c r="J236" s="36"/>
      <c r="K236" s="36"/>
      <c r="L236" s="39"/>
      <c r="M236" s="192"/>
      <c r="N236" s="193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134</v>
      </c>
      <c r="AU236" s="17" t="s">
        <v>85</v>
      </c>
    </row>
    <row r="237" spans="1:65" s="2" customFormat="1" ht="19.5" x14ac:dyDescent="0.2">
      <c r="A237" s="34"/>
      <c r="B237" s="35"/>
      <c r="C237" s="36"/>
      <c r="D237" s="190" t="s">
        <v>135</v>
      </c>
      <c r="E237" s="36"/>
      <c r="F237" s="194" t="s">
        <v>342</v>
      </c>
      <c r="G237" s="36"/>
      <c r="H237" s="36"/>
      <c r="I237" s="115"/>
      <c r="J237" s="36"/>
      <c r="K237" s="36"/>
      <c r="L237" s="39"/>
      <c r="M237" s="192"/>
      <c r="N237" s="193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135</v>
      </c>
      <c r="AU237" s="17" t="s">
        <v>85</v>
      </c>
    </row>
    <row r="238" spans="1:65" s="12" customFormat="1" x14ac:dyDescent="0.2">
      <c r="B238" s="195"/>
      <c r="C238" s="196"/>
      <c r="D238" s="190" t="s">
        <v>137</v>
      </c>
      <c r="E238" s="197" t="s">
        <v>35</v>
      </c>
      <c r="F238" s="198" t="s">
        <v>355</v>
      </c>
      <c r="G238" s="196"/>
      <c r="H238" s="199">
        <v>8</v>
      </c>
      <c r="I238" s="200"/>
      <c r="J238" s="196"/>
      <c r="K238" s="196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137</v>
      </c>
      <c r="AU238" s="205" t="s">
        <v>85</v>
      </c>
      <c r="AV238" s="12" t="s">
        <v>85</v>
      </c>
      <c r="AW238" s="12" t="s">
        <v>37</v>
      </c>
      <c r="AX238" s="12" t="s">
        <v>83</v>
      </c>
      <c r="AY238" s="205" t="s">
        <v>131</v>
      </c>
    </row>
    <row r="239" spans="1:65" s="2" customFormat="1" ht="24" x14ac:dyDescent="0.2">
      <c r="A239" s="34"/>
      <c r="B239" s="35"/>
      <c r="C239" s="233" t="s">
        <v>372</v>
      </c>
      <c r="D239" s="233" t="s">
        <v>217</v>
      </c>
      <c r="E239" s="234" t="s">
        <v>373</v>
      </c>
      <c r="F239" s="235" t="s">
        <v>374</v>
      </c>
      <c r="G239" s="236" t="s">
        <v>234</v>
      </c>
      <c r="H239" s="237">
        <v>7</v>
      </c>
      <c r="I239" s="238"/>
      <c r="J239" s="239">
        <f>ROUND(I239*H239,2)</f>
        <v>0</v>
      </c>
      <c r="K239" s="235" t="s">
        <v>129</v>
      </c>
      <c r="L239" s="39"/>
      <c r="M239" s="240" t="s">
        <v>35</v>
      </c>
      <c r="N239" s="241" t="s">
        <v>47</v>
      </c>
      <c r="O239" s="64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132</v>
      </c>
      <c r="AT239" s="188" t="s">
        <v>217</v>
      </c>
      <c r="AU239" s="188" t="s">
        <v>85</v>
      </c>
      <c r="AY239" s="17" t="s">
        <v>131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7" t="s">
        <v>83</v>
      </c>
      <c r="BK239" s="189">
        <f>ROUND(I239*H239,2)</f>
        <v>0</v>
      </c>
      <c r="BL239" s="17" t="s">
        <v>132</v>
      </c>
      <c r="BM239" s="188" t="s">
        <v>375</v>
      </c>
    </row>
    <row r="240" spans="1:65" s="2" customFormat="1" x14ac:dyDescent="0.2">
      <c r="A240" s="34"/>
      <c r="B240" s="35"/>
      <c r="C240" s="36"/>
      <c r="D240" s="190" t="s">
        <v>134</v>
      </c>
      <c r="E240" s="36"/>
      <c r="F240" s="191" t="s">
        <v>376</v>
      </c>
      <c r="G240" s="36"/>
      <c r="H240" s="36"/>
      <c r="I240" s="115"/>
      <c r="J240" s="36"/>
      <c r="K240" s="36"/>
      <c r="L240" s="39"/>
      <c r="M240" s="192"/>
      <c r="N240" s="193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134</v>
      </c>
      <c r="AU240" s="17" t="s">
        <v>85</v>
      </c>
    </row>
    <row r="241" spans="1:65" s="2" customFormat="1" ht="19.5" x14ac:dyDescent="0.2">
      <c r="A241" s="34"/>
      <c r="B241" s="35"/>
      <c r="C241" s="36"/>
      <c r="D241" s="190" t="s">
        <v>135</v>
      </c>
      <c r="E241" s="36"/>
      <c r="F241" s="194" t="s">
        <v>377</v>
      </c>
      <c r="G241" s="36"/>
      <c r="H241" s="36"/>
      <c r="I241" s="115"/>
      <c r="J241" s="36"/>
      <c r="K241" s="36"/>
      <c r="L241" s="39"/>
      <c r="M241" s="192"/>
      <c r="N241" s="193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135</v>
      </c>
      <c r="AU241" s="17" t="s">
        <v>85</v>
      </c>
    </row>
    <row r="242" spans="1:65" s="12" customFormat="1" x14ac:dyDescent="0.2">
      <c r="B242" s="195"/>
      <c r="C242" s="196"/>
      <c r="D242" s="190" t="s">
        <v>137</v>
      </c>
      <c r="E242" s="197" t="s">
        <v>35</v>
      </c>
      <c r="F242" s="198" t="s">
        <v>378</v>
      </c>
      <c r="G242" s="196"/>
      <c r="H242" s="199">
        <v>7</v>
      </c>
      <c r="I242" s="200"/>
      <c r="J242" s="196"/>
      <c r="K242" s="196"/>
      <c r="L242" s="201"/>
      <c r="M242" s="202"/>
      <c r="N242" s="203"/>
      <c r="O242" s="203"/>
      <c r="P242" s="203"/>
      <c r="Q242" s="203"/>
      <c r="R242" s="203"/>
      <c r="S242" s="203"/>
      <c r="T242" s="204"/>
      <c r="AT242" s="205" t="s">
        <v>137</v>
      </c>
      <c r="AU242" s="205" t="s">
        <v>85</v>
      </c>
      <c r="AV242" s="12" t="s">
        <v>85</v>
      </c>
      <c r="AW242" s="12" t="s">
        <v>37</v>
      </c>
      <c r="AX242" s="12" t="s">
        <v>83</v>
      </c>
      <c r="AY242" s="205" t="s">
        <v>131</v>
      </c>
    </row>
    <row r="243" spans="1:65" s="2" customFormat="1" ht="24" x14ac:dyDescent="0.2">
      <c r="A243" s="34"/>
      <c r="B243" s="35"/>
      <c r="C243" s="233" t="s">
        <v>379</v>
      </c>
      <c r="D243" s="233" t="s">
        <v>217</v>
      </c>
      <c r="E243" s="234" t="s">
        <v>380</v>
      </c>
      <c r="F243" s="235" t="s">
        <v>381</v>
      </c>
      <c r="G243" s="236" t="s">
        <v>160</v>
      </c>
      <c r="H243" s="237">
        <v>3.5</v>
      </c>
      <c r="I243" s="238"/>
      <c r="J243" s="239">
        <f>ROUND(I243*H243,2)</f>
        <v>0</v>
      </c>
      <c r="K243" s="235" t="s">
        <v>129</v>
      </c>
      <c r="L243" s="39"/>
      <c r="M243" s="240" t="s">
        <v>35</v>
      </c>
      <c r="N243" s="241" t="s">
        <v>47</v>
      </c>
      <c r="O243" s="64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132</v>
      </c>
      <c r="AT243" s="188" t="s">
        <v>217</v>
      </c>
      <c r="AU243" s="188" t="s">
        <v>85</v>
      </c>
      <c r="AY243" s="17" t="s">
        <v>131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7" t="s">
        <v>83</v>
      </c>
      <c r="BK243" s="189">
        <f>ROUND(I243*H243,2)</f>
        <v>0</v>
      </c>
      <c r="BL243" s="17" t="s">
        <v>132</v>
      </c>
      <c r="BM243" s="188" t="s">
        <v>382</v>
      </c>
    </row>
    <row r="244" spans="1:65" s="2" customFormat="1" ht="19.5" x14ac:dyDescent="0.2">
      <c r="A244" s="34"/>
      <c r="B244" s="35"/>
      <c r="C244" s="36"/>
      <c r="D244" s="190" t="s">
        <v>134</v>
      </c>
      <c r="E244" s="36"/>
      <c r="F244" s="191" t="s">
        <v>383</v>
      </c>
      <c r="G244" s="36"/>
      <c r="H244" s="36"/>
      <c r="I244" s="115"/>
      <c r="J244" s="36"/>
      <c r="K244" s="36"/>
      <c r="L244" s="39"/>
      <c r="M244" s="192"/>
      <c r="N244" s="193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134</v>
      </c>
      <c r="AU244" s="17" t="s">
        <v>85</v>
      </c>
    </row>
    <row r="245" spans="1:65" s="2" customFormat="1" ht="48.75" x14ac:dyDescent="0.2">
      <c r="A245" s="34"/>
      <c r="B245" s="35"/>
      <c r="C245" s="36"/>
      <c r="D245" s="190" t="s">
        <v>135</v>
      </c>
      <c r="E245" s="36"/>
      <c r="F245" s="194" t="s">
        <v>384</v>
      </c>
      <c r="G245" s="36"/>
      <c r="H245" s="36"/>
      <c r="I245" s="115"/>
      <c r="J245" s="36"/>
      <c r="K245" s="36"/>
      <c r="L245" s="39"/>
      <c r="M245" s="192"/>
      <c r="N245" s="193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135</v>
      </c>
      <c r="AU245" s="17" t="s">
        <v>85</v>
      </c>
    </row>
    <row r="246" spans="1:65" s="12" customFormat="1" x14ac:dyDescent="0.2">
      <c r="B246" s="195"/>
      <c r="C246" s="196"/>
      <c r="D246" s="190" t="s">
        <v>137</v>
      </c>
      <c r="E246" s="197" t="s">
        <v>35</v>
      </c>
      <c r="F246" s="198" t="s">
        <v>385</v>
      </c>
      <c r="G246" s="196"/>
      <c r="H246" s="199">
        <v>3.5</v>
      </c>
      <c r="I246" s="200"/>
      <c r="J246" s="196"/>
      <c r="K246" s="196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137</v>
      </c>
      <c r="AU246" s="205" t="s">
        <v>85</v>
      </c>
      <c r="AV246" s="12" t="s">
        <v>85</v>
      </c>
      <c r="AW246" s="12" t="s">
        <v>37</v>
      </c>
      <c r="AX246" s="12" t="s">
        <v>83</v>
      </c>
      <c r="AY246" s="205" t="s">
        <v>131</v>
      </c>
    </row>
    <row r="247" spans="1:65" s="2" customFormat="1" ht="24" x14ac:dyDescent="0.2">
      <c r="A247" s="34"/>
      <c r="B247" s="35"/>
      <c r="C247" s="233" t="s">
        <v>386</v>
      </c>
      <c r="D247" s="233" t="s">
        <v>217</v>
      </c>
      <c r="E247" s="234" t="s">
        <v>387</v>
      </c>
      <c r="F247" s="235" t="s">
        <v>388</v>
      </c>
      <c r="G247" s="236" t="s">
        <v>128</v>
      </c>
      <c r="H247" s="237">
        <v>2</v>
      </c>
      <c r="I247" s="238"/>
      <c r="J247" s="239">
        <f>ROUND(I247*H247,2)</f>
        <v>0</v>
      </c>
      <c r="K247" s="235" t="s">
        <v>129</v>
      </c>
      <c r="L247" s="39"/>
      <c r="M247" s="240" t="s">
        <v>35</v>
      </c>
      <c r="N247" s="241" t="s">
        <v>47</v>
      </c>
      <c r="O247" s="64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132</v>
      </c>
      <c r="AT247" s="188" t="s">
        <v>217</v>
      </c>
      <c r="AU247" s="188" t="s">
        <v>85</v>
      </c>
      <c r="AY247" s="17" t="s">
        <v>131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7" t="s">
        <v>83</v>
      </c>
      <c r="BK247" s="189">
        <f>ROUND(I247*H247,2)</f>
        <v>0</v>
      </c>
      <c r="BL247" s="17" t="s">
        <v>132</v>
      </c>
      <c r="BM247" s="188" t="s">
        <v>389</v>
      </c>
    </row>
    <row r="248" spans="1:65" s="2" customFormat="1" ht="19.5" x14ac:dyDescent="0.2">
      <c r="A248" s="34"/>
      <c r="B248" s="35"/>
      <c r="C248" s="36"/>
      <c r="D248" s="190" t="s">
        <v>134</v>
      </c>
      <c r="E248" s="36"/>
      <c r="F248" s="191" t="s">
        <v>390</v>
      </c>
      <c r="G248" s="36"/>
      <c r="H248" s="36"/>
      <c r="I248" s="115"/>
      <c r="J248" s="36"/>
      <c r="K248" s="36"/>
      <c r="L248" s="39"/>
      <c r="M248" s="192"/>
      <c r="N248" s="193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134</v>
      </c>
      <c r="AU248" s="17" t="s">
        <v>85</v>
      </c>
    </row>
    <row r="249" spans="1:65" s="2" customFormat="1" ht="19.5" x14ac:dyDescent="0.2">
      <c r="A249" s="34"/>
      <c r="B249" s="35"/>
      <c r="C249" s="36"/>
      <c r="D249" s="190" t="s">
        <v>135</v>
      </c>
      <c r="E249" s="36"/>
      <c r="F249" s="194" t="s">
        <v>187</v>
      </c>
      <c r="G249" s="36"/>
      <c r="H249" s="36"/>
      <c r="I249" s="115"/>
      <c r="J249" s="36"/>
      <c r="K249" s="36"/>
      <c r="L249" s="39"/>
      <c r="M249" s="192"/>
      <c r="N249" s="193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135</v>
      </c>
      <c r="AU249" s="17" t="s">
        <v>85</v>
      </c>
    </row>
    <row r="250" spans="1:65" s="12" customFormat="1" x14ac:dyDescent="0.2">
      <c r="B250" s="195"/>
      <c r="C250" s="196"/>
      <c r="D250" s="190" t="s">
        <v>137</v>
      </c>
      <c r="E250" s="197" t="s">
        <v>35</v>
      </c>
      <c r="F250" s="198" t="s">
        <v>188</v>
      </c>
      <c r="G250" s="196"/>
      <c r="H250" s="199">
        <v>2</v>
      </c>
      <c r="I250" s="200"/>
      <c r="J250" s="196"/>
      <c r="K250" s="196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137</v>
      </c>
      <c r="AU250" s="205" t="s">
        <v>85</v>
      </c>
      <c r="AV250" s="12" t="s">
        <v>85</v>
      </c>
      <c r="AW250" s="12" t="s">
        <v>37</v>
      </c>
      <c r="AX250" s="12" t="s">
        <v>83</v>
      </c>
      <c r="AY250" s="205" t="s">
        <v>131</v>
      </c>
    </row>
    <row r="251" spans="1:65" s="2" customFormat="1" ht="24" x14ac:dyDescent="0.2">
      <c r="A251" s="34"/>
      <c r="B251" s="35"/>
      <c r="C251" s="233" t="s">
        <v>391</v>
      </c>
      <c r="D251" s="233" t="s">
        <v>217</v>
      </c>
      <c r="E251" s="234" t="s">
        <v>392</v>
      </c>
      <c r="F251" s="235" t="s">
        <v>393</v>
      </c>
      <c r="G251" s="236" t="s">
        <v>128</v>
      </c>
      <c r="H251" s="237">
        <v>2</v>
      </c>
      <c r="I251" s="238"/>
      <c r="J251" s="239">
        <f>ROUND(I251*H251,2)</f>
        <v>0</v>
      </c>
      <c r="K251" s="235" t="s">
        <v>129</v>
      </c>
      <c r="L251" s="39"/>
      <c r="M251" s="240" t="s">
        <v>35</v>
      </c>
      <c r="N251" s="241" t="s">
        <v>47</v>
      </c>
      <c r="O251" s="64"/>
      <c r="P251" s="186">
        <f>O251*H251</f>
        <v>0</v>
      </c>
      <c r="Q251" s="186">
        <v>0</v>
      </c>
      <c r="R251" s="186">
        <f>Q251*H251</f>
        <v>0</v>
      </c>
      <c r="S251" s="186">
        <v>0</v>
      </c>
      <c r="T251" s="18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8" t="s">
        <v>132</v>
      </c>
      <c r="AT251" s="188" t="s">
        <v>217</v>
      </c>
      <c r="AU251" s="188" t="s">
        <v>85</v>
      </c>
      <c r="AY251" s="17" t="s">
        <v>131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7" t="s">
        <v>83</v>
      </c>
      <c r="BK251" s="189">
        <f>ROUND(I251*H251,2)</f>
        <v>0</v>
      </c>
      <c r="BL251" s="17" t="s">
        <v>132</v>
      </c>
      <c r="BM251" s="188" t="s">
        <v>394</v>
      </c>
    </row>
    <row r="252" spans="1:65" s="2" customFormat="1" ht="19.5" x14ac:dyDescent="0.2">
      <c r="A252" s="34"/>
      <c r="B252" s="35"/>
      <c r="C252" s="36"/>
      <c r="D252" s="190" t="s">
        <v>134</v>
      </c>
      <c r="E252" s="36"/>
      <c r="F252" s="191" t="s">
        <v>395</v>
      </c>
      <c r="G252" s="36"/>
      <c r="H252" s="36"/>
      <c r="I252" s="115"/>
      <c r="J252" s="36"/>
      <c r="K252" s="36"/>
      <c r="L252" s="39"/>
      <c r="M252" s="192"/>
      <c r="N252" s="193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134</v>
      </c>
      <c r="AU252" s="17" t="s">
        <v>85</v>
      </c>
    </row>
    <row r="253" spans="1:65" s="2" customFormat="1" ht="19.5" x14ac:dyDescent="0.2">
      <c r="A253" s="34"/>
      <c r="B253" s="35"/>
      <c r="C253" s="36"/>
      <c r="D253" s="190" t="s">
        <v>135</v>
      </c>
      <c r="E253" s="36"/>
      <c r="F253" s="194" t="s">
        <v>187</v>
      </c>
      <c r="G253" s="36"/>
      <c r="H253" s="36"/>
      <c r="I253" s="115"/>
      <c r="J253" s="36"/>
      <c r="K253" s="36"/>
      <c r="L253" s="39"/>
      <c r="M253" s="192"/>
      <c r="N253" s="193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135</v>
      </c>
      <c r="AU253" s="17" t="s">
        <v>85</v>
      </c>
    </row>
    <row r="254" spans="1:65" s="12" customFormat="1" x14ac:dyDescent="0.2">
      <c r="B254" s="195"/>
      <c r="C254" s="196"/>
      <c r="D254" s="190" t="s">
        <v>137</v>
      </c>
      <c r="E254" s="197" t="s">
        <v>35</v>
      </c>
      <c r="F254" s="198" t="s">
        <v>188</v>
      </c>
      <c r="G254" s="196"/>
      <c r="H254" s="199">
        <v>2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137</v>
      </c>
      <c r="AU254" s="205" t="s">
        <v>85</v>
      </c>
      <c r="AV254" s="12" t="s">
        <v>85</v>
      </c>
      <c r="AW254" s="12" t="s">
        <v>37</v>
      </c>
      <c r="AX254" s="12" t="s">
        <v>83</v>
      </c>
      <c r="AY254" s="205" t="s">
        <v>131</v>
      </c>
    </row>
    <row r="255" spans="1:65" s="2" customFormat="1" ht="24" x14ac:dyDescent="0.2">
      <c r="A255" s="34"/>
      <c r="B255" s="35"/>
      <c r="C255" s="233" t="s">
        <v>396</v>
      </c>
      <c r="D255" s="233" t="s">
        <v>217</v>
      </c>
      <c r="E255" s="234" t="s">
        <v>397</v>
      </c>
      <c r="F255" s="235" t="s">
        <v>398</v>
      </c>
      <c r="G255" s="236" t="s">
        <v>128</v>
      </c>
      <c r="H255" s="237">
        <v>4</v>
      </c>
      <c r="I255" s="238"/>
      <c r="J255" s="239">
        <f>ROUND(I255*H255,2)</f>
        <v>0</v>
      </c>
      <c r="K255" s="235" t="s">
        <v>129</v>
      </c>
      <c r="L255" s="39"/>
      <c r="M255" s="240" t="s">
        <v>35</v>
      </c>
      <c r="N255" s="241" t="s">
        <v>47</v>
      </c>
      <c r="O255" s="64"/>
      <c r="P255" s="186">
        <f>O255*H255</f>
        <v>0</v>
      </c>
      <c r="Q255" s="186">
        <v>0</v>
      </c>
      <c r="R255" s="186">
        <f>Q255*H255</f>
        <v>0</v>
      </c>
      <c r="S255" s="186">
        <v>0</v>
      </c>
      <c r="T255" s="18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8" t="s">
        <v>132</v>
      </c>
      <c r="AT255" s="188" t="s">
        <v>217</v>
      </c>
      <c r="AU255" s="188" t="s">
        <v>85</v>
      </c>
      <c r="AY255" s="17" t="s">
        <v>131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7" t="s">
        <v>83</v>
      </c>
      <c r="BK255" s="189">
        <f>ROUND(I255*H255,2)</f>
        <v>0</v>
      </c>
      <c r="BL255" s="17" t="s">
        <v>132</v>
      </c>
      <c r="BM255" s="188" t="s">
        <v>399</v>
      </c>
    </row>
    <row r="256" spans="1:65" s="2" customFormat="1" ht="19.5" x14ac:dyDescent="0.2">
      <c r="A256" s="34"/>
      <c r="B256" s="35"/>
      <c r="C256" s="36"/>
      <c r="D256" s="190" t="s">
        <v>134</v>
      </c>
      <c r="E256" s="36"/>
      <c r="F256" s="191" t="s">
        <v>400</v>
      </c>
      <c r="G256" s="36"/>
      <c r="H256" s="36"/>
      <c r="I256" s="115"/>
      <c r="J256" s="36"/>
      <c r="K256" s="36"/>
      <c r="L256" s="39"/>
      <c r="M256" s="192"/>
      <c r="N256" s="193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134</v>
      </c>
      <c r="AU256" s="17" t="s">
        <v>85</v>
      </c>
    </row>
    <row r="257" spans="1:65" s="2" customFormat="1" ht="19.5" x14ac:dyDescent="0.2">
      <c r="A257" s="34"/>
      <c r="B257" s="35"/>
      <c r="C257" s="36"/>
      <c r="D257" s="190" t="s">
        <v>135</v>
      </c>
      <c r="E257" s="36"/>
      <c r="F257" s="194" t="s">
        <v>187</v>
      </c>
      <c r="G257" s="36"/>
      <c r="H257" s="36"/>
      <c r="I257" s="115"/>
      <c r="J257" s="36"/>
      <c r="K257" s="36"/>
      <c r="L257" s="39"/>
      <c r="M257" s="192"/>
      <c r="N257" s="193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135</v>
      </c>
      <c r="AU257" s="17" t="s">
        <v>85</v>
      </c>
    </row>
    <row r="258" spans="1:65" s="12" customFormat="1" x14ac:dyDescent="0.2">
      <c r="B258" s="195"/>
      <c r="C258" s="196"/>
      <c r="D258" s="190" t="s">
        <v>137</v>
      </c>
      <c r="E258" s="197" t="s">
        <v>35</v>
      </c>
      <c r="F258" s="198" t="s">
        <v>207</v>
      </c>
      <c r="G258" s="196"/>
      <c r="H258" s="199">
        <v>4</v>
      </c>
      <c r="I258" s="200"/>
      <c r="J258" s="196"/>
      <c r="K258" s="196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137</v>
      </c>
      <c r="AU258" s="205" t="s">
        <v>85</v>
      </c>
      <c r="AV258" s="12" t="s">
        <v>85</v>
      </c>
      <c r="AW258" s="12" t="s">
        <v>37</v>
      </c>
      <c r="AX258" s="12" t="s">
        <v>83</v>
      </c>
      <c r="AY258" s="205" t="s">
        <v>131</v>
      </c>
    </row>
    <row r="259" spans="1:65" s="2" customFormat="1" ht="24" x14ac:dyDescent="0.2">
      <c r="A259" s="34"/>
      <c r="B259" s="35"/>
      <c r="C259" s="233" t="s">
        <v>401</v>
      </c>
      <c r="D259" s="233" t="s">
        <v>217</v>
      </c>
      <c r="E259" s="234" t="s">
        <v>402</v>
      </c>
      <c r="F259" s="235" t="s">
        <v>403</v>
      </c>
      <c r="G259" s="236" t="s">
        <v>234</v>
      </c>
      <c r="H259" s="237">
        <v>7.2</v>
      </c>
      <c r="I259" s="238"/>
      <c r="J259" s="239">
        <f>ROUND(I259*H259,2)</f>
        <v>0</v>
      </c>
      <c r="K259" s="235" t="s">
        <v>129</v>
      </c>
      <c r="L259" s="39"/>
      <c r="M259" s="240" t="s">
        <v>35</v>
      </c>
      <c r="N259" s="241" t="s">
        <v>47</v>
      </c>
      <c r="O259" s="64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8" t="s">
        <v>132</v>
      </c>
      <c r="AT259" s="188" t="s">
        <v>217</v>
      </c>
      <c r="AU259" s="188" t="s">
        <v>85</v>
      </c>
      <c r="AY259" s="17" t="s">
        <v>131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7" t="s">
        <v>83</v>
      </c>
      <c r="BK259" s="189">
        <f>ROUND(I259*H259,2)</f>
        <v>0</v>
      </c>
      <c r="BL259" s="17" t="s">
        <v>132</v>
      </c>
      <c r="BM259" s="188" t="s">
        <v>404</v>
      </c>
    </row>
    <row r="260" spans="1:65" s="2" customFormat="1" ht="19.5" x14ac:dyDescent="0.2">
      <c r="A260" s="34"/>
      <c r="B260" s="35"/>
      <c r="C260" s="36"/>
      <c r="D260" s="190" t="s">
        <v>134</v>
      </c>
      <c r="E260" s="36"/>
      <c r="F260" s="191" t="s">
        <v>405</v>
      </c>
      <c r="G260" s="36"/>
      <c r="H260" s="36"/>
      <c r="I260" s="115"/>
      <c r="J260" s="36"/>
      <c r="K260" s="36"/>
      <c r="L260" s="39"/>
      <c r="M260" s="192"/>
      <c r="N260" s="193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134</v>
      </c>
      <c r="AU260" s="17" t="s">
        <v>85</v>
      </c>
    </row>
    <row r="261" spans="1:65" s="2" customFormat="1" ht="68.25" x14ac:dyDescent="0.2">
      <c r="A261" s="34"/>
      <c r="B261" s="35"/>
      <c r="C261" s="36"/>
      <c r="D261" s="190" t="s">
        <v>135</v>
      </c>
      <c r="E261" s="36"/>
      <c r="F261" s="194" t="s">
        <v>406</v>
      </c>
      <c r="G261" s="36"/>
      <c r="H261" s="36"/>
      <c r="I261" s="115"/>
      <c r="J261" s="36"/>
      <c r="K261" s="36"/>
      <c r="L261" s="39"/>
      <c r="M261" s="192"/>
      <c r="N261" s="193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135</v>
      </c>
      <c r="AU261" s="17" t="s">
        <v>85</v>
      </c>
    </row>
    <row r="262" spans="1:65" s="12" customFormat="1" x14ac:dyDescent="0.2">
      <c r="B262" s="195"/>
      <c r="C262" s="196"/>
      <c r="D262" s="190" t="s">
        <v>137</v>
      </c>
      <c r="E262" s="197" t="s">
        <v>35</v>
      </c>
      <c r="F262" s="198" t="s">
        <v>407</v>
      </c>
      <c r="G262" s="196"/>
      <c r="H262" s="199">
        <v>7.2</v>
      </c>
      <c r="I262" s="200"/>
      <c r="J262" s="196"/>
      <c r="K262" s="196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137</v>
      </c>
      <c r="AU262" s="205" t="s">
        <v>85</v>
      </c>
      <c r="AV262" s="12" t="s">
        <v>85</v>
      </c>
      <c r="AW262" s="12" t="s">
        <v>37</v>
      </c>
      <c r="AX262" s="12" t="s">
        <v>83</v>
      </c>
      <c r="AY262" s="205" t="s">
        <v>131</v>
      </c>
    </row>
    <row r="263" spans="1:65" s="2" customFormat="1" ht="24" x14ac:dyDescent="0.2">
      <c r="A263" s="34"/>
      <c r="B263" s="35"/>
      <c r="C263" s="233" t="s">
        <v>408</v>
      </c>
      <c r="D263" s="233" t="s">
        <v>217</v>
      </c>
      <c r="E263" s="234" t="s">
        <v>409</v>
      </c>
      <c r="F263" s="235" t="s">
        <v>410</v>
      </c>
      <c r="G263" s="236" t="s">
        <v>247</v>
      </c>
      <c r="H263" s="237">
        <v>0.90200000000000002</v>
      </c>
      <c r="I263" s="238"/>
      <c r="J263" s="239">
        <f>ROUND(I263*H263,2)</f>
        <v>0</v>
      </c>
      <c r="K263" s="235" t="s">
        <v>129</v>
      </c>
      <c r="L263" s="39"/>
      <c r="M263" s="240" t="s">
        <v>35</v>
      </c>
      <c r="N263" s="241" t="s">
        <v>47</v>
      </c>
      <c r="O263" s="64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8" t="s">
        <v>132</v>
      </c>
      <c r="AT263" s="188" t="s">
        <v>217</v>
      </c>
      <c r="AU263" s="188" t="s">
        <v>85</v>
      </c>
      <c r="AY263" s="17" t="s">
        <v>131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7" t="s">
        <v>83</v>
      </c>
      <c r="BK263" s="189">
        <f>ROUND(I263*H263,2)</f>
        <v>0</v>
      </c>
      <c r="BL263" s="17" t="s">
        <v>132</v>
      </c>
      <c r="BM263" s="188" t="s">
        <v>411</v>
      </c>
    </row>
    <row r="264" spans="1:65" s="2" customFormat="1" ht="19.5" x14ac:dyDescent="0.2">
      <c r="A264" s="34"/>
      <c r="B264" s="35"/>
      <c r="C264" s="36"/>
      <c r="D264" s="190" t="s">
        <v>134</v>
      </c>
      <c r="E264" s="36"/>
      <c r="F264" s="191" t="s">
        <v>412</v>
      </c>
      <c r="G264" s="36"/>
      <c r="H264" s="36"/>
      <c r="I264" s="115"/>
      <c r="J264" s="36"/>
      <c r="K264" s="36"/>
      <c r="L264" s="39"/>
      <c r="M264" s="192"/>
      <c r="N264" s="193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134</v>
      </c>
      <c r="AU264" s="17" t="s">
        <v>85</v>
      </c>
    </row>
    <row r="265" spans="1:65" s="12" customFormat="1" x14ac:dyDescent="0.2">
      <c r="B265" s="195"/>
      <c r="C265" s="196"/>
      <c r="D265" s="190" t="s">
        <v>137</v>
      </c>
      <c r="E265" s="197" t="s">
        <v>35</v>
      </c>
      <c r="F265" s="198" t="s">
        <v>262</v>
      </c>
      <c r="G265" s="196"/>
      <c r="H265" s="199">
        <v>0.90200000000000002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137</v>
      </c>
      <c r="AU265" s="205" t="s">
        <v>85</v>
      </c>
      <c r="AV265" s="12" t="s">
        <v>85</v>
      </c>
      <c r="AW265" s="12" t="s">
        <v>37</v>
      </c>
      <c r="AX265" s="12" t="s">
        <v>83</v>
      </c>
      <c r="AY265" s="205" t="s">
        <v>131</v>
      </c>
    </row>
    <row r="266" spans="1:65" s="2" customFormat="1" ht="24" x14ac:dyDescent="0.2">
      <c r="A266" s="34"/>
      <c r="B266" s="35"/>
      <c r="C266" s="233" t="s">
        <v>413</v>
      </c>
      <c r="D266" s="233" t="s">
        <v>217</v>
      </c>
      <c r="E266" s="234" t="s">
        <v>414</v>
      </c>
      <c r="F266" s="235" t="s">
        <v>415</v>
      </c>
      <c r="G266" s="236" t="s">
        <v>247</v>
      </c>
      <c r="H266" s="237">
        <v>2.1579999999999999</v>
      </c>
      <c r="I266" s="238"/>
      <c r="J266" s="239">
        <f>ROUND(I266*H266,2)</f>
        <v>0</v>
      </c>
      <c r="K266" s="235" t="s">
        <v>129</v>
      </c>
      <c r="L266" s="39"/>
      <c r="M266" s="240" t="s">
        <v>35</v>
      </c>
      <c r="N266" s="241" t="s">
        <v>47</v>
      </c>
      <c r="O266" s="64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8" t="s">
        <v>132</v>
      </c>
      <c r="AT266" s="188" t="s">
        <v>217</v>
      </c>
      <c r="AU266" s="188" t="s">
        <v>85</v>
      </c>
      <c r="AY266" s="17" t="s">
        <v>131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7" t="s">
        <v>83</v>
      </c>
      <c r="BK266" s="189">
        <f>ROUND(I266*H266,2)</f>
        <v>0</v>
      </c>
      <c r="BL266" s="17" t="s">
        <v>132</v>
      </c>
      <c r="BM266" s="188" t="s">
        <v>416</v>
      </c>
    </row>
    <row r="267" spans="1:65" s="2" customFormat="1" ht="39" x14ac:dyDescent="0.2">
      <c r="A267" s="34"/>
      <c r="B267" s="35"/>
      <c r="C267" s="36"/>
      <c r="D267" s="190" t="s">
        <v>134</v>
      </c>
      <c r="E267" s="36"/>
      <c r="F267" s="191" t="s">
        <v>417</v>
      </c>
      <c r="G267" s="36"/>
      <c r="H267" s="36"/>
      <c r="I267" s="115"/>
      <c r="J267" s="36"/>
      <c r="K267" s="36"/>
      <c r="L267" s="39"/>
      <c r="M267" s="192"/>
      <c r="N267" s="193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134</v>
      </c>
      <c r="AU267" s="17" t="s">
        <v>85</v>
      </c>
    </row>
    <row r="268" spans="1:65" s="2" customFormat="1" ht="29.25" x14ac:dyDescent="0.2">
      <c r="A268" s="34"/>
      <c r="B268" s="35"/>
      <c r="C268" s="36"/>
      <c r="D268" s="190" t="s">
        <v>135</v>
      </c>
      <c r="E268" s="36"/>
      <c r="F268" s="194" t="s">
        <v>418</v>
      </c>
      <c r="G268" s="36"/>
      <c r="H268" s="36"/>
      <c r="I268" s="115"/>
      <c r="J268" s="36"/>
      <c r="K268" s="36"/>
      <c r="L268" s="39"/>
      <c r="M268" s="192"/>
      <c r="N268" s="193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135</v>
      </c>
      <c r="AU268" s="17" t="s">
        <v>85</v>
      </c>
    </row>
    <row r="269" spans="1:65" s="12" customFormat="1" x14ac:dyDescent="0.2">
      <c r="B269" s="195"/>
      <c r="C269" s="196"/>
      <c r="D269" s="190" t="s">
        <v>137</v>
      </c>
      <c r="E269" s="197" t="s">
        <v>35</v>
      </c>
      <c r="F269" s="198" t="s">
        <v>419</v>
      </c>
      <c r="G269" s="196"/>
      <c r="H269" s="199">
        <v>2.1579999999999999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137</v>
      </c>
      <c r="AU269" s="205" t="s">
        <v>85</v>
      </c>
      <c r="AV269" s="12" t="s">
        <v>85</v>
      </c>
      <c r="AW269" s="12" t="s">
        <v>37</v>
      </c>
      <c r="AX269" s="12" t="s">
        <v>83</v>
      </c>
      <c r="AY269" s="205" t="s">
        <v>131</v>
      </c>
    </row>
    <row r="270" spans="1:65" s="2" customFormat="1" ht="24" x14ac:dyDescent="0.2">
      <c r="A270" s="34"/>
      <c r="B270" s="35"/>
      <c r="C270" s="233" t="s">
        <v>420</v>
      </c>
      <c r="D270" s="233" t="s">
        <v>217</v>
      </c>
      <c r="E270" s="234" t="s">
        <v>421</v>
      </c>
      <c r="F270" s="235" t="s">
        <v>422</v>
      </c>
      <c r="G270" s="236" t="s">
        <v>234</v>
      </c>
      <c r="H270" s="237">
        <v>106</v>
      </c>
      <c r="I270" s="238"/>
      <c r="J270" s="239">
        <f>ROUND(I270*H270,2)</f>
        <v>0</v>
      </c>
      <c r="K270" s="235" t="s">
        <v>129</v>
      </c>
      <c r="L270" s="39"/>
      <c r="M270" s="240" t="s">
        <v>35</v>
      </c>
      <c r="N270" s="241" t="s">
        <v>47</v>
      </c>
      <c r="O270" s="64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8" t="s">
        <v>132</v>
      </c>
      <c r="AT270" s="188" t="s">
        <v>217</v>
      </c>
      <c r="AU270" s="188" t="s">
        <v>85</v>
      </c>
      <c r="AY270" s="17" t="s">
        <v>131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7" t="s">
        <v>83</v>
      </c>
      <c r="BK270" s="189">
        <f>ROUND(I270*H270,2)</f>
        <v>0</v>
      </c>
      <c r="BL270" s="17" t="s">
        <v>132</v>
      </c>
      <c r="BM270" s="188" t="s">
        <v>423</v>
      </c>
    </row>
    <row r="271" spans="1:65" s="2" customFormat="1" ht="39" x14ac:dyDescent="0.2">
      <c r="A271" s="34"/>
      <c r="B271" s="35"/>
      <c r="C271" s="36"/>
      <c r="D271" s="190" t="s">
        <v>134</v>
      </c>
      <c r="E271" s="36"/>
      <c r="F271" s="191" t="s">
        <v>424</v>
      </c>
      <c r="G271" s="36"/>
      <c r="H271" s="36"/>
      <c r="I271" s="115"/>
      <c r="J271" s="36"/>
      <c r="K271" s="36"/>
      <c r="L271" s="39"/>
      <c r="M271" s="192"/>
      <c r="N271" s="193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134</v>
      </c>
      <c r="AU271" s="17" t="s">
        <v>85</v>
      </c>
    </row>
    <row r="272" spans="1:65" s="2" customFormat="1" ht="19.5" x14ac:dyDescent="0.2">
      <c r="A272" s="34"/>
      <c r="B272" s="35"/>
      <c r="C272" s="36"/>
      <c r="D272" s="190" t="s">
        <v>135</v>
      </c>
      <c r="E272" s="36"/>
      <c r="F272" s="194" t="s">
        <v>425</v>
      </c>
      <c r="G272" s="36"/>
      <c r="H272" s="36"/>
      <c r="I272" s="115"/>
      <c r="J272" s="36"/>
      <c r="K272" s="36"/>
      <c r="L272" s="39"/>
      <c r="M272" s="192"/>
      <c r="N272" s="193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135</v>
      </c>
      <c r="AU272" s="17" t="s">
        <v>85</v>
      </c>
    </row>
    <row r="273" spans="1:65" s="12" customFormat="1" x14ac:dyDescent="0.2">
      <c r="B273" s="195"/>
      <c r="C273" s="196"/>
      <c r="D273" s="190" t="s">
        <v>137</v>
      </c>
      <c r="E273" s="197" t="s">
        <v>35</v>
      </c>
      <c r="F273" s="198" t="s">
        <v>426</v>
      </c>
      <c r="G273" s="196"/>
      <c r="H273" s="199">
        <v>106</v>
      </c>
      <c r="I273" s="200"/>
      <c r="J273" s="196"/>
      <c r="K273" s="196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137</v>
      </c>
      <c r="AU273" s="205" t="s">
        <v>85</v>
      </c>
      <c r="AV273" s="12" t="s">
        <v>85</v>
      </c>
      <c r="AW273" s="12" t="s">
        <v>37</v>
      </c>
      <c r="AX273" s="12" t="s">
        <v>83</v>
      </c>
      <c r="AY273" s="205" t="s">
        <v>131</v>
      </c>
    </row>
    <row r="274" spans="1:65" s="2" customFormat="1" ht="24" x14ac:dyDescent="0.2">
      <c r="A274" s="34"/>
      <c r="B274" s="35"/>
      <c r="C274" s="233" t="s">
        <v>427</v>
      </c>
      <c r="D274" s="233" t="s">
        <v>217</v>
      </c>
      <c r="E274" s="234" t="s">
        <v>428</v>
      </c>
      <c r="F274" s="235" t="s">
        <v>429</v>
      </c>
      <c r="G274" s="236" t="s">
        <v>128</v>
      </c>
      <c r="H274" s="237">
        <v>26</v>
      </c>
      <c r="I274" s="238"/>
      <c r="J274" s="239">
        <f>ROUND(I274*H274,2)</f>
        <v>0</v>
      </c>
      <c r="K274" s="235" t="s">
        <v>129</v>
      </c>
      <c r="L274" s="39"/>
      <c r="M274" s="240" t="s">
        <v>35</v>
      </c>
      <c r="N274" s="241" t="s">
        <v>47</v>
      </c>
      <c r="O274" s="64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8" t="s">
        <v>132</v>
      </c>
      <c r="AT274" s="188" t="s">
        <v>217</v>
      </c>
      <c r="AU274" s="188" t="s">
        <v>85</v>
      </c>
      <c r="AY274" s="17" t="s">
        <v>131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7" t="s">
        <v>83</v>
      </c>
      <c r="BK274" s="189">
        <f>ROUND(I274*H274,2)</f>
        <v>0</v>
      </c>
      <c r="BL274" s="17" t="s">
        <v>132</v>
      </c>
      <c r="BM274" s="188" t="s">
        <v>430</v>
      </c>
    </row>
    <row r="275" spans="1:65" s="2" customFormat="1" ht="19.5" x14ac:dyDescent="0.2">
      <c r="A275" s="34"/>
      <c r="B275" s="35"/>
      <c r="C275" s="36"/>
      <c r="D275" s="190" t="s">
        <v>134</v>
      </c>
      <c r="E275" s="36"/>
      <c r="F275" s="191" t="s">
        <v>431</v>
      </c>
      <c r="G275" s="36"/>
      <c r="H275" s="36"/>
      <c r="I275" s="115"/>
      <c r="J275" s="36"/>
      <c r="K275" s="36"/>
      <c r="L275" s="39"/>
      <c r="M275" s="192"/>
      <c r="N275" s="193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134</v>
      </c>
      <c r="AU275" s="17" t="s">
        <v>85</v>
      </c>
    </row>
    <row r="276" spans="1:65" s="12" customFormat="1" x14ac:dyDescent="0.2">
      <c r="B276" s="195"/>
      <c r="C276" s="196"/>
      <c r="D276" s="190" t="s">
        <v>137</v>
      </c>
      <c r="E276" s="197" t="s">
        <v>35</v>
      </c>
      <c r="F276" s="198" t="s">
        <v>432</v>
      </c>
      <c r="G276" s="196"/>
      <c r="H276" s="199">
        <v>26</v>
      </c>
      <c r="I276" s="200"/>
      <c r="J276" s="196"/>
      <c r="K276" s="196"/>
      <c r="L276" s="201"/>
      <c r="M276" s="202"/>
      <c r="N276" s="203"/>
      <c r="O276" s="203"/>
      <c r="P276" s="203"/>
      <c r="Q276" s="203"/>
      <c r="R276" s="203"/>
      <c r="S276" s="203"/>
      <c r="T276" s="204"/>
      <c r="AT276" s="205" t="s">
        <v>137</v>
      </c>
      <c r="AU276" s="205" t="s">
        <v>85</v>
      </c>
      <c r="AV276" s="12" t="s">
        <v>85</v>
      </c>
      <c r="AW276" s="12" t="s">
        <v>37</v>
      </c>
      <c r="AX276" s="12" t="s">
        <v>83</v>
      </c>
      <c r="AY276" s="205" t="s">
        <v>131</v>
      </c>
    </row>
    <row r="277" spans="1:65" s="2" customFormat="1" ht="24" x14ac:dyDescent="0.2">
      <c r="A277" s="34"/>
      <c r="B277" s="35"/>
      <c r="C277" s="233" t="s">
        <v>433</v>
      </c>
      <c r="D277" s="233" t="s">
        <v>217</v>
      </c>
      <c r="E277" s="234" t="s">
        <v>434</v>
      </c>
      <c r="F277" s="235" t="s">
        <v>435</v>
      </c>
      <c r="G277" s="236" t="s">
        <v>128</v>
      </c>
      <c r="H277" s="237">
        <v>26</v>
      </c>
      <c r="I277" s="238"/>
      <c r="J277" s="239">
        <f>ROUND(I277*H277,2)</f>
        <v>0</v>
      </c>
      <c r="K277" s="235" t="s">
        <v>129</v>
      </c>
      <c r="L277" s="39"/>
      <c r="M277" s="240" t="s">
        <v>35</v>
      </c>
      <c r="N277" s="241" t="s">
        <v>47</v>
      </c>
      <c r="O277" s="64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8" t="s">
        <v>132</v>
      </c>
      <c r="AT277" s="188" t="s">
        <v>217</v>
      </c>
      <c r="AU277" s="188" t="s">
        <v>85</v>
      </c>
      <c r="AY277" s="17" t="s">
        <v>131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17" t="s">
        <v>83</v>
      </c>
      <c r="BK277" s="189">
        <f>ROUND(I277*H277,2)</f>
        <v>0</v>
      </c>
      <c r="BL277" s="17" t="s">
        <v>132</v>
      </c>
      <c r="BM277" s="188" t="s">
        <v>436</v>
      </c>
    </row>
    <row r="278" spans="1:65" s="2" customFormat="1" ht="19.5" x14ac:dyDescent="0.2">
      <c r="A278" s="34"/>
      <c r="B278" s="35"/>
      <c r="C278" s="36"/>
      <c r="D278" s="190" t="s">
        <v>134</v>
      </c>
      <c r="E278" s="36"/>
      <c r="F278" s="191" t="s">
        <v>437</v>
      </c>
      <c r="G278" s="36"/>
      <c r="H278" s="36"/>
      <c r="I278" s="115"/>
      <c r="J278" s="36"/>
      <c r="K278" s="36"/>
      <c r="L278" s="39"/>
      <c r="M278" s="192"/>
      <c r="N278" s="193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134</v>
      </c>
      <c r="AU278" s="17" t="s">
        <v>85</v>
      </c>
    </row>
    <row r="279" spans="1:65" s="12" customFormat="1" x14ac:dyDescent="0.2">
      <c r="B279" s="195"/>
      <c r="C279" s="196"/>
      <c r="D279" s="190" t="s">
        <v>137</v>
      </c>
      <c r="E279" s="197" t="s">
        <v>35</v>
      </c>
      <c r="F279" s="198" t="s">
        <v>432</v>
      </c>
      <c r="G279" s="196"/>
      <c r="H279" s="199">
        <v>26</v>
      </c>
      <c r="I279" s="200"/>
      <c r="J279" s="196"/>
      <c r="K279" s="196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137</v>
      </c>
      <c r="AU279" s="205" t="s">
        <v>85</v>
      </c>
      <c r="AV279" s="12" t="s">
        <v>85</v>
      </c>
      <c r="AW279" s="12" t="s">
        <v>37</v>
      </c>
      <c r="AX279" s="12" t="s">
        <v>83</v>
      </c>
      <c r="AY279" s="205" t="s">
        <v>131</v>
      </c>
    </row>
    <row r="280" spans="1:65" s="2" customFormat="1" ht="24" x14ac:dyDescent="0.2">
      <c r="A280" s="34"/>
      <c r="B280" s="35"/>
      <c r="C280" s="233" t="s">
        <v>438</v>
      </c>
      <c r="D280" s="233" t="s">
        <v>217</v>
      </c>
      <c r="E280" s="234" t="s">
        <v>439</v>
      </c>
      <c r="F280" s="235" t="s">
        <v>440</v>
      </c>
      <c r="G280" s="236" t="s">
        <v>128</v>
      </c>
      <c r="H280" s="237">
        <v>1297</v>
      </c>
      <c r="I280" s="238"/>
      <c r="J280" s="239">
        <f>ROUND(I280*H280,2)</f>
        <v>0</v>
      </c>
      <c r="K280" s="235" t="s">
        <v>129</v>
      </c>
      <c r="L280" s="39"/>
      <c r="M280" s="240" t="s">
        <v>35</v>
      </c>
      <c r="N280" s="241" t="s">
        <v>47</v>
      </c>
      <c r="O280" s="64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8" t="s">
        <v>132</v>
      </c>
      <c r="AT280" s="188" t="s">
        <v>217</v>
      </c>
      <c r="AU280" s="188" t="s">
        <v>85</v>
      </c>
      <c r="AY280" s="17" t="s">
        <v>131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7" t="s">
        <v>83</v>
      </c>
      <c r="BK280" s="189">
        <f>ROUND(I280*H280,2)</f>
        <v>0</v>
      </c>
      <c r="BL280" s="17" t="s">
        <v>132</v>
      </c>
      <c r="BM280" s="188" t="s">
        <v>441</v>
      </c>
    </row>
    <row r="281" spans="1:65" s="2" customFormat="1" ht="19.5" x14ac:dyDescent="0.2">
      <c r="A281" s="34"/>
      <c r="B281" s="35"/>
      <c r="C281" s="36"/>
      <c r="D281" s="190" t="s">
        <v>134</v>
      </c>
      <c r="E281" s="36"/>
      <c r="F281" s="191" t="s">
        <v>442</v>
      </c>
      <c r="G281" s="36"/>
      <c r="H281" s="36"/>
      <c r="I281" s="115"/>
      <c r="J281" s="36"/>
      <c r="K281" s="36"/>
      <c r="L281" s="39"/>
      <c r="M281" s="192"/>
      <c r="N281" s="193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134</v>
      </c>
      <c r="AU281" s="17" t="s">
        <v>85</v>
      </c>
    </row>
    <row r="282" spans="1:65" s="2" customFormat="1" ht="48.75" x14ac:dyDescent="0.2">
      <c r="A282" s="34"/>
      <c r="B282" s="35"/>
      <c r="C282" s="36"/>
      <c r="D282" s="190" t="s">
        <v>135</v>
      </c>
      <c r="E282" s="36"/>
      <c r="F282" s="194" t="s">
        <v>443</v>
      </c>
      <c r="G282" s="36"/>
      <c r="H282" s="36"/>
      <c r="I282" s="115"/>
      <c r="J282" s="36"/>
      <c r="K282" s="36"/>
      <c r="L282" s="39"/>
      <c r="M282" s="192"/>
      <c r="N282" s="193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135</v>
      </c>
      <c r="AU282" s="17" t="s">
        <v>85</v>
      </c>
    </row>
    <row r="283" spans="1:65" s="12" customFormat="1" x14ac:dyDescent="0.2">
      <c r="B283" s="195"/>
      <c r="C283" s="196"/>
      <c r="D283" s="190" t="s">
        <v>137</v>
      </c>
      <c r="E283" s="197" t="s">
        <v>35</v>
      </c>
      <c r="F283" s="198" t="s">
        <v>444</v>
      </c>
      <c r="G283" s="196"/>
      <c r="H283" s="199">
        <v>1297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137</v>
      </c>
      <c r="AU283" s="205" t="s">
        <v>85</v>
      </c>
      <c r="AV283" s="12" t="s">
        <v>85</v>
      </c>
      <c r="AW283" s="12" t="s">
        <v>37</v>
      </c>
      <c r="AX283" s="12" t="s">
        <v>83</v>
      </c>
      <c r="AY283" s="205" t="s">
        <v>131</v>
      </c>
    </row>
    <row r="284" spans="1:65" s="2" customFormat="1" ht="24" x14ac:dyDescent="0.2">
      <c r="A284" s="34"/>
      <c r="B284" s="35"/>
      <c r="C284" s="233" t="s">
        <v>445</v>
      </c>
      <c r="D284" s="233" t="s">
        <v>217</v>
      </c>
      <c r="E284" s="234" t="s">
        <v>446</v>
      </c>
      <c r="F284" s="235" t="s">
        <v>447</v>
      </c>
      <c r="G284" s="236" t="s">
        <v>160</v>
      </c>
      <c r="H284" s="237">
        <v>189</v>
      </c>
      <c r="I284" s="238"/>
      <c r="J284" s="239">
        <f>ROUND(I284*H284,2)</f>
        <v>0</v>
      </c>
      <c r="K284" s="235" t="s">
        <v>129</v>
      </c>
      <c r="L284" s="39"/>
      <c r="M284" s="240" t="s">
        <v>35</v>
      </c>
      <c r="N284" s="241" t="s">
        <v>47</v>
      </c>
      <c r="O284" s="64"/>
      <c r="P284" s="186">
        <f>O284*H284</f>
        <v>0</v>
      </c>
      <c r="Q284" s="186">
        <v>0</v>
      </c>
      <c r="R284" s="186">
        <f>Q284*H284</f>
        <v>0</v>
      </c>
      <c r="S284" s="186">
        <v>0</v>
      </c>
      <c r="T284" s="187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8" t="s">
        <v>132</v>
      </c>
      <c r="AT284" s="188" t="s">
        <v>217</v>
      </c>
      <c r="AU284" s="188" t="s">
        <v>85</v>
      </c>
      <c r="AY284" s="17" t="s">
        <v>131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17" t="s">
        <v>83</v>
      </c>
      <c r="BK284" s="189">
        <f>ROUND(I284*H284,2)</f>
        <v>0</v>
      </c>
      <c r="BL284" s="17" t="s">
        <v>132</v>
      </c>
      <c r="BM284" s="188" t="s">
        <v>448</v>
      </c>
    </row>
    <row r="285" spans="1:65" s="2" customFormat="1" ht="19.5" x14ac:dyDescent="0.2">
      <c r="A285" s="34"/>
      <c r="B285" s="35"/>
      <c r="C285" s="36"/>
      <c r="D285" s="190" t="s">
        <v>134</v>
      </c>
      <c r="E285" s="36"/>
      <c r="F285" s="191" t="s">
        <v>449</v>
      </c>
      <c r="G285" s="36"/>
      <c r="H285" s="36"/>
      <c r="I285" s="115"/>
      <c r="J285" s="36"/>
      <c r="K285" s="36"/>
      <c r="L285" s="39"/>
      <c r="M285" s="192"/>
      <c r="N285" s="193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134</v>
      </c>
      <c r="AU285" s="17" t="s">
        <v>85</v>
      </c>
    </row>
    <row r="286" spans="1:65" s="2" customFormat="1" ht="19.5" x14ac:dyDescent="0.2">
      <c r="A286" s="34"/>
      <c r="B286" s="35"/>
      <c r="C286" s="36"/>
      <c r="D286" s="190" t="s">
        <v>135</v>
      </c>
      <c r="E286" s="36"/>
      <c r="F286" s="194" t="s">
        <v>450</v>
      </c>
      <c r="G286" s="36"/>
      <c r="H286" s="36"/>
      <c r="I286" s="115"/>
      <c r="J286" s="36"/>
      <c r="K286" s="36"/>
      <c r="L286" s="39"/>
      <c r="M286" s="192"/>
      <c r="N286" s="193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135</v>
      </c>
      <c r="AU286" s="17" t="s">
        <v>85</v>
      </c>
    </row>
    <row r="287" spans="1:65" s="12" customFormat="1" x14ac:dyDescent="0.2">
      <c r="B287" s="195"/>
      <c r="C287" s="196"/>
      <c r="D287" s="190" t="s">
        <v>137</v>
      </c>
      <c r="E287" s="197" t="s">
        <v>35</v>
      </c>
      <c r="F287" s="198" t="s">
        <v>451</v>
      </c>
      <c r="G287" s="196"/>
      <c r="H287" s="199">
        <v>70</v>
      </c>
      <c r="I287" s="200"/>
      <c r="J287" s="196"/>
      <c r="K287" s="196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137</v>
      </c>
      <c r="AU287" s="205" t="s">
        <v>85</v>
      </c>
      <c r="AV287" s="12" t="s">
        <v>85</v>
      </c>
      <c r="AW287" s="12" t="s">
        <v>37</v>
      </c>
      <c r="AX287" s="12" t="s">
        <v>76</v>
      </c>
      <c r="AY287" s="205" t="s">
        <v>131</v>
      </c>
    </row>
    <row r="288" spans="1:65" s="12" customFormat="1" x14ac:dyDescent="0.2">
      <c r="B288" s="195"/>
      <c r="C288" s="196"/>
      <c r="D288" s="190" t="s">
        <v>137</v>
      </c>
      <c r="E288" s="197" t="s">
        <v>35</v>
      </c>
      <c r="F288" s="198" t="s">
        <v>452</v>
      </c>
      <c r="G288" s="196"/>
      <c r="H288" s="199">
        <v>119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137</v>
      </c>
      <c r="AU288" s="205" t="s">
        <v>85</v>
      </c>
      <c r="AV288" s="12" t="s">
        <v>85</v>
      </c>
      <c r="AW288" s="12" t="s">
        <v>37</v>
      </c>
      <c r="AX288" s="12" t="s">
        <v>76</v>
      </c>
      <c r="AY288" s="205" t="s">
        <v>131</v>
      </c>
    </row>
    <row r="289" spans="1:65" s="13" customFormat="1" x14ac:dyDescent="0.2">
      <c r="B289" s="206"/>
      <c r="C289" s="207"/>
      <c r="D289" s="190" t="s">
        <v>137</v>
      </c>
      <c r="E289" s="208" t="s">
        <v>35</v>
      </c>
      <c r="F289" s="209" t="s">
        <v>166</v>
      </c>
      <c r="G289" s="207"/>
      <c r="H289" s="210">
        <v>189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137</v>
      </c>
      <c r="AU289" s="216" t="s">
        <v>85</v>
      </c>
      <c r="AV289" s="13" t="s">
        <v>132</v>
      </c>
      <c r="AW289" s="13" t="s">
        <v>37</v>
      </c>
      <c r="AX289" s="13" t="s">
        <v>83</v>
      </c>
      <c r="AY289" s="216" t="s">
        <v>131</v>
      </c>
    </row>
    <row r="290" spans="1:65" s="2" customFormat="1" ht="24" x14ac:dyDescent="0.2">
      <c r="A290" s="34"/>
      <c r="B290" s="35"/>
      <c r="C290" s="233" t="s">
        <v>453</v>
      </c>
      <c r="D290" s="233" t="s">
        <v>217</v>
      </c>
      <c r="E290" s="234" t="s">
        <v>454</v>
      </c>
      <c r="F290" s="235" t="s">
        <v>455</v>
      </c>
      <c r="G290" s="236" t="s">
        <v>128</v>
      </c>
      <c r="H290" s="237">
        <v>2</v>
      </c>
      <c r="I290" s="238"/>
      <c r="J290" s="239">
        <f>ROUND(I290*H290,2)</f>
        <v>0</v>
      </c>
      <c r="K290" s="235" t="s">
        <v>129</v>
      </c>
      <c r="L290" s="39"/>
      <c r="M290" s="240" t="s">
        <v>35</v>
      </c>
      <c r="N290" s="241" t="s">
        <v>47</v>
      </c>
      <c r="O290" s="64"/>
      <c r="P290" s="186">
        <f>O290*H290</f>
        <v>0</v>
      </c>
      <c r="Q290" s="186">
        <v>0</v>
      </c>
      <c r="R290" s="186">
        <f>Q290*H290</f>
        <v>0</v>
      </c>
      <c r="S290" s="186">
        <v>0</v>
      </c>
      <c r="T290" s="187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8" t="s">
        <v>132</v>
      </c>
      <c r="AT290" s="188" t="s">
        <v>217</v>
      </c>
      <c r="AU290" s="188" t="s">
        <v>85</v>
      </c>
      <c r="AY290" s="17" t="s">
        <v>131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7" t="s">
        <v>83</v>
      </c>
      <c r="BK290" s="189">
        <f>ROUND(I290*H290,2)</f>
        <v>0</v>
      </c>
      <c r="BL290" s="17" t="s">
        <v>132</v>
      </c>
      <c r="BM290" s="188" t="s">
        <v>456</v>
      </c>
    </row>
    <row r="291" spans="1:65" s="2" customFormat="1" ht="19.5" x14ac:dyDescent="0.2">
      <c r="A291" s="34"/>
      <c r="B291" s="35"/>
      <c r="C291" s="36"/>
      <c r="D291" s="190" t="s">
        <v>134</v>
      </c>
      <c r="E291" s="36"/>
      <c r="F291" s="191" t="s">
        <v>457</v>
      </c>
      <c r="G291" s="36"/>
      <c r="H291" s="36"/>
      <c r="I291" s="115"/>
      <c r="J291" s="36"/>
      <c r="K291" s="36"/>
      <c r="L291" s="39"/>
      <c r="M291" s="192"/>
      <c r="N291" s="193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134</v>
      </c>
      <c r="AU291" s="17" t="s">
        <v>85</v>
      </c>
    </row>
    <row r="292" spans="1:65" s="2" customFormat="1" ht="48.75" x14ac:dyDescent="0.2">
      <c r="A292" s="34"/>
      <c r="B292" s="35"/>
      <c r="C292" s="36"/>
      <c r="D292" s="190" t="s">
        <v>135</v>
      </c>
      <c r="E292" s="36"/>
      <c r="F292" s="194" t="s">
        <v>458</v>
      </c>
      <c r="G292" s="36"/>
      <c r="H292" s="36"/>
      <c r="I292" s="115"/>
      <c r="J292" s="36"/>
      <c r="K292" s="36"/>
      <c r="L292" s="39"/>
      <c r="M292" s="192"/>
      <c r="N292" s="193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135</v>
      </c>
      <c r="AU292" s="17" t="s">
        <v>85</v>
      </c>
    </row>
    <row r="293" spans="1:65" s="12" customFormat="1" x14ac:dyDescent="0.2">
      <c r="B293" s="195"/>
      <c r="C293" s="196"/>
      <c r="D293" s="190" t="s">
        <v>137</v>
      </c>
      <c r="E293" s="197" t="s">
        <v>35</v>
      </c>
      <c r="F293" s="198" t="s">
        <v>188</v>
      </c>
      <c r="G293" s="196"/>
      <c r="H293" s="199">
        <v>2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137</v>
      </c>
      <c r="AU293" s="205" t="s">
        <v>85</v>
      </c>
      <c r="AV293" s="12" t="s">
        <v>85</v>
      </c>
      <c r="AW293" s="12" t="s">
        <v>37</v>
      </c>
      <c r="AX293" s="12" t="s">
        <v>83</v>
      </c>
      <c r="AY293" s="205" t="s">
        <v>131</v>
      </c>
    </row>
    <row r="294" spans="1:65" s="2" customFormat="1" ht="24" x14ac:dyDescent="0.2">
      <c r="A294" s="34"/>
      <c r="B294" s="35"/>
      <c r="C294" s="233" t="s">
        <v>459</v>
      </c>
      <c r="D294" s="233" t="s">
        <v>217</v>
      </c>
      <c r="E294" s="234" t="s">
        <v>218</v>
      </c>
      <c r="F294" s="235" t="s">
        <v>219</v>
      </c>
      <c r="G294" s="236" t="s">
        <v>220</v>
      </c>
      <c r="H294" s="237">
        <v>22.6</v>
      </c>
      <c r="I294" s="238"/>
      <c r="J294" s="239">
        <f>ROUND(I294*H294,2)</f>
        <v>0</v>
      </c>
      <c r="K294" s="235" t="s">
        <v>129</v>
      </c>
      <c r="L294" s="39"/>
      <c r="M294" s="240" t="s">
        <v>35</v>
      </c>
      <c r="N294" s="241" t="s">
        <v>47</v>
      </c>
      <c r="O294" s="64"/>
      <c r="P294" s="186">
        <f>O294*H294</f>
        <v>0</v>
      </c>
      <c r="Q294" s="186">
        <v>0</v>
      </c>
      <c r="R294" s="186">
        <f>Q294*H294</f>
        <v>0</v>
      </c>
      <c r="S294" s="186">
        <v>0</v>
      </c>
      <c r="T294" s="18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8" t="s">
        <v>132</v>
      </c>
      <c r="AT294" s="188" t="s">
        <v>217</v>
      </c>
      <c r="AU294" s="188" t="s">
        <v>85</v>
      </c>
      <c r="AY294" s="17" t="s">
        <v>131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7" t="s">
        <v>83</v>
      </c>
      <c r="BK294" s="189">
        <f>ROUND(I294*H294,2)</f>
        <v>0</v>
      </c>
      <c r="BL294" s="17" t="s">
        <v>132</v>
      </c>
      <c r="BM294" s="188" t="s">
        <v>460</v>
      </c>
    </row>
    <row r="295" spans="1:65" s="2" customFormat="1" ht="19.5" x14ac:dyDescent="0.2">
      <c r="A295" s="34"/>
      <c r="B295" s="35"/>
      <c r="C295" s="36"/>
      <c r="D295" s="190" t="s">
        <v>134</v>
      </c>
      <c r="E295" s="36"/>
      <c r="F295" s="191" t="s">
        <v>222</v>
      </c>
      <c r="G295" s="36"/>
      <c r="H295" s="36"/>
      <c r="I295" s="115"/>
      <c r="J295" s="36"/>
      <c r="K295" s="36"/>
      <c r="L295" s="39"/>
      <c r="M295" s="192"/>
      <c r="N295" s="193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134</v>
      </c>
      <c r="AU295" s="17" t="s">
        <v>85</v>
      </c>
    </row>
    <row r="296" spans="1:65" s="2" customFormat="1" ht="19.5" x14ac:dyDescent="0.2">
      <c r="A296" s="34"/>
      <c r="B296" s="35"/>
      <c r="C296" s="36"/>
      <c r="D296" s="190" t="s">
        <v>135</v>
      </c>
      <c r="E296" s="36"/>
      <c r="F296" s="194" t="s">
        <v>461</v>
      </c>
      <c r="G296" s="36"/>
      <c r="H296" s="36"/>
      <c r="I296" s="115"/>
      <c r="J296" s="36"/>
      <c r="K296" s="36"/>
      <c r="L296" s="39"/>
      <c r="M296" s="192"/>
      <c r="N296" s="193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135</v>
      </c>
      <c r="AU296" s="17" t="s">
        <v>85</v>
      </c>
    </row>
    <row r="297" spans="1:65" s="12" customFormat="1" x14ac:dyDescent="0.2">
      <c r="B297" s="195"/>
      <c r="C297" s="196"/>
      <c r="D297" s="190" t="s">
        <v>137</v>
      </c>
      <c r="E297" s="197" t="s">
        <v>35</v>
      </c>
      <c r="F297" s="198" t="s">
        <v>462</v>
      </c>
      <c r="G297" s="196"/>
      <c r="H297" s="199">
        <v>7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137</v>
      </c>
      <c r="AU297" s="205" t="s">
        <v>85</v>
      </c>
      <c r="AV297" s="12" t="s">
        <v>85</v>
      </c>
      <c r="AW297" s="12" t="s">
        <v>37</v>
      </c>
      <c r="AX297" s="12" t="s">
        <v>76</v>
      </c>
      <c r="AY297" s="205" t="s">
        <v>131</v>
      </c>
    </row>
    <row r="298" spans="1:65" s="12" customFormat="1" x14ac:dyDescent="0.2">
      <c r="B298" s="195"/>
      <c r="C298" s="196"/>
      <c r="D298" s="190" t="s">
        <v>137</v>
      </c>
      <c r="E298" s="197" t="s">
        <v>35</v>
      </c>
      <c r="F298" s="198" t="s">
        <v>463</v>
      </c>
      <c r="G298" s="196"/>
      <c r="H298" s="199">
        <v>11.9</v>
      </c>
      <c r="I298" s="200"/>
      <c r="J298" s="196"/>
      <c r="K298" s="196"/>
      <c r="L298" s="201"/>
      <c r="M298" s="202"/>
      <c r="N298" s="203"/>
      <c r="O298" s="203"/>
      <c r="P298" s="203"/>
      <c r="Q298" s="203"/>
      <c r="R298" s="203"/>
      <c r="S298" s="203"/>
      <c r="T298" s="204"/>
      <c r="AT298" s="205" t="s">
        <v>137</v>
      </c>
      <c r="AU298" s="205" t="s">
        <v>85</v>
      </c>
      <c r="AV298" s="12" t="s">
        <v>85</v>
      </c>
      <c r="AW298" s="12" t="s">
        <v>37</v>
      </c>
      <c r="AX298" s="12" t="s">
        <v>76</v>
      </c>
      <c r="AY298" s="205" t="s">
        <v>131</v>
      </c>
    </row>
    <row r="299" spans="1:65" s="12" customFormat="1" x14ac:dyDescent="0.2">
      <c r="B299" s="195"/>
      <c r="C299" s="196"/>
      <c r="D299" s="190" t="s">
        <v>137</v>
      </c>
      <c r="E299" s="197" t="s">
        <v>35</v>
      </c>
      <c r="F299" s="198" t="s">
        <v>464</v>
      </c>
      <c r="G299" s="196"/>
      <c r="H299" s="199">
        <v>2.1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137</v>
      </c>
      <c r="AU299" s="205" t="s">
        <v>85</v>
      </c>
      <c r="AV299" s="12" t="s">
        <v>85</v>
      </c>
      <c r="AW299" s="12" t="s">
        <v>37</v>
      </c>
      <c r="AX299" s="12" t="s">
        <v>76</v>
      </c>
      <c r="AY299" s="205" t="s">
        <v>131</v>
      </c>
    </row>
    <row r="300" spans="1:65" s="12" customFormat="1" x14ac:dyDescent="0.2">
      <c r="B300" s="195"/>
      <c r="C300" s="196"/>
      <c r="D300" s="190" t="s">
        <v>137</v>
      </c>
      <c r="E300" s="197" t="s">
        <v>35</v>
      </c>
      <c r="F300" s="198" t="s">
        <v>465</v>
      </c>
      <c r="G300" s="196"/>
      <c r="H300" s="199">
        <v>0.8</v>
      </c>
      <c r="I300" s="200"/>
      <c r="J300" s="196"/>
      <c r="K300" s="196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137</v>
      </c>
      <c r="AU300" s="205" t="s">
        <v>85</v>
      </c>
      <c r="AV300" s="12" t="s">
        <v>85</v>
      </c>
      <c r="AW300" s="12" t="s">
        <v>37</v>
      </c>
      <c r="AX300" s="12" t="s">
        <v>76</v>
      </c>
      <c r="AY300" s="205" t="s">
        <v>131</v>
      </c>
    </row>
    <row r="301" spans="1:65" s="12" customFormat="1" x14ac:dyDescent="0.2">
      <c r="B301" s="195"/>
      <c r="C301" s="196"/>
      <c r="D301" s="190" t="s">
        <v>137</v>
      </c>
      <c r="E301" s="197" t="s">
        <v>35</v>
      </c>
      <c r="F301" s="198" t="s">
        <v>466</v>
      </c>
      <c r="G301" s="196"/>
      <c r="H301" s="199">
        <v>0.8</v>
      </c>
      <c r="I301" s="200"/>
      <c r="J301" s="196"/>
      <c r="K301" s="196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137</v>
      </c>
      <c r="AU301" s="205" t="s">
        <v>85</v>
      </c>
      <c r="AV301" s="12" t="s">
        <v>85</v>
      </c>
      <c r="AW301" s="12" t="s">
        <v>37</v>
      </c>
      <c r="AX301" s="12" t="s">
        <v>76</v>
      </c>
      <c r="AY301" s="205" t="s">
        <v>131</v>
      </c>
    </row>
    <row r="302" spans="1:65" s="13" customFormat="1" x14ac:dyDescent="0.2">
      <c r="B302" s="206"/>
      <c r="C302" s="207"/>
      <c r="D302" s="190" t="s">
        <v>137</v>
      </c>
      <c r="E302" s="208" t="s">
        <v>35</v>
      </c>
      <c r="F302" s="209" t="s">
        <v>166</v>
      </c>
      <c r="G302" s="207"/>
      <c r="H302" s="210">
        <v>22.6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137</v>
      </c>
      <c r="AU302" s="216" t="s">
        <v>85</v>
      </c>
      <c r="AV302" s="13" t="s">
        <v>132</v>
      </c>
      <c r="AW302" s="13" t="s">
        <v>37</v>
      </c>
      <c r="AX302" s="13" t="s">
        <v>83</v>
      </c>
      <c r="AY302" s="216" t="s">
        <v>131</v>
      </c>
    </row>
    <row r="303" spans="1:65" s="2" customFormat="1" ht="24" x14ac:dyDescent="0.2">
      <c r="A303" s="34"/>
      <c r="B303" s="35"/>
      <c r="C303" s="233" t="s">
        <v>467</v>
      </c>
      <c r="D303" s="233" t="s">
        <v>217</v>
      </c>
      <c r="E303" s="234" t="s">
        <v>468</v>
      </c>
      <c r="F303" s="235" t="s">
        <v>469</v>
      </c>
      <c r="G303" s="236" t="s">
        <v>160</v>
      </c>
      <c r="H303" s="237">
        <v>8</v>
      </c>
      <c r="I303" s="238"/>
      <c r="J303" s="239">
        <f>ROUND(I303*H303,2)</f>
        <v>0</v>
      </c>
      <c r="K303" s="235" t="s">
        <v>129</v>
      </c>
      <c r="L303" s="39"/>
      <c r="M303" s="240" t="s">
        <v>35</v>
      </c>
      <c r="N303" s="241" t="s">
        <v>47</v>
      </c>
      <c r="O303" s="64"/>
      <c r="P303" s="186">
        <f>O303*H303</f>
        <v>0</v>
      </c>
      <c r="Q303" s="186">
        <v>0</v>
      </c>
      <c r="R303" s="186">
        <f>Q303*H303</f>
        <v>0</v>
      </c>
      <c r="S303" s="186">
        <v>0</v>
      </c>
      <c r="T303" s="187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8" t="s">
        <v>132</v>
      </c>
      <c r="AT303" s="188" t="s">
        <v>217</v>
      </c>
      <c r="AU303" s="188" t="s">
        <v>85</v>
      </c>
      <c r="AY303" s="17" t="s">
        <v>131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7" t="s">
        <v>83</v>
      </c>
      <c r="BK303" s="189">
        <f>ROUND(I303*H303,2)</f>
        <v>0</v>
      </c>
      <c r="BL303" s="17" t="s">
        <v>132</v>
      </c>
      <c r="BM303" s="188" t="s">
        <v>470</v>
      </c>
    </row>
    <row r="304" spans="1:65" s="2" customFormat="1" ht="19.5" x14ac:dyDescent="0.2">
      <c r="A304" s="34"/>
      <c r="B304" s="35"/>
      <c r="C304" s="36"/>
      <c r="D304" s="190" t="s">
        <v>134</v>
      </c>
      <c r="E304" s="36"/>
      <c r="F304" s="191" t="s">
        <v>471</v>
      </c>
      <c r="G304" s="36"/>
      <c r="H304" s="36"/>
      <c r="I304" s="115"/>
      <c r="J304" s="36"/>
      <c r="K304" s="36"/>
      <c r="L304" s="39"/>
      <c r="M304" s="192"/>
      <c r="N304" s="193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134</v>
      </c>
      <c r="AU304" s="17" t="s">
        <v>85</v>
      </c>
    </row>
    <row r="305" spans="1:65" s="2" customFormat="1" ht="19.5" x14ac:dyDescent="0.2">
      <c r="A305" s="34"/>
      <c r="B305" s="35"/>
      <c r="C305" s="36"/>
      <c r="D305" s="190" t="s">
        <v>135</v>
      </c>
      <c r="E305" s="36"/>
      <c r="F305" s="194" t="s">
        <v>472</v>
      </c>
      <c r="G305" s="36"/>
      <c r="H305" s="36"/>
      <c r="I305" s="115"/>
      <c r="J305" s="36"/>
      <c r="K305" s="36"/>
      <c r="L305" s="39"/>
      <c r="M305" s="192"/>
      <c r="N305" s="193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135</v>
      </c>
      <c r="AU305" s="17" t="s">
        <v>85</v>
      </c>
    </row>
    <row r="306" spans="1:65" s="12" customFormat="1" x14ac:dyDescent="0.2">
      <c r="B306" s="195"/>
      <c r="C306" s="196"/>
      <c r="D306" s="190" t="s">
        <v>137</v>
      </c>
      <c r="E306" s="197" t="s">
        <v>35</v>
      </c>
      <c r="F306" s="198" t="s">
        <v>473</v>
      </c>
      <c r="G306" s="196"/>
      <c r="H306" s="199">
        <v>4</v>
      </c>
      <c r="I306" s="200"/>
      <c r="J306" s="196"/>
      <c r="K306" s="196"/>
      <c r="L306" s="201"/>
      <c r="M306" s="202"/>
      <c r="N306" s="203"/>
      <c r="O306" s="203"/>
      <c r="P306" s="203"/>
      <c r="Q306" s="203"/>
      <c r="R306" s="203"/>
      <c r="S306" s="203"/>
      <c r="T306" s="204"/>
      <c r="AT306" s="205" t="s">
        <v>137</v>
      </c>
      <c r="AU306" s="205" t="s">
        <v>85</v>
      </c>
      <c r="AV306" s="12" t="s">
        <v>85</v>
      </c>
      <c r="AW306" s="12" t="s">
        <v>37</v>
      </c>
      <c r="AX306" s="12" t="s">
        <v>76</v>
      </c>
      <c r="AY306" s="205" t="s">
        <v>131</v>
      </c>
    </row>
    <row r="307" spans="1:65" s="12" customFormat="1" x14ac:dyDescent="0.2">
      <c r="B307" s="195"/>
      <c r="C307" s="196"/>
      <c r="D307" s="190" t="s">
        <v>137</v>
      </c>
      <c r="E307" s="197" t="s">
        <v>35</v>
      </c>
      <c r="F307" s="198" t="s">
        <v>474</v>
      </c>
      <c r="G307" s="196"/>
      <c r="H307" s="199">
        <v>4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137</v>
      </c>
      <c r="AU307" s="205" t="s">
        <v>85</v>
      </c>
      <c r="AV307" s="12" t="s">
        <v>85</v>
      </c>
      <c r="AW307" s="12" t="s">
        <v>37</v>
      </c>
      <c r="AX307" s="12" t="s">
        <v>76</v>
      </c>
      <c r="AY307" s="205" t="s">
        <v>131</v>
      </c>
    </row>
    <row r="308" spans="1:65" s="13" customFormat="1" x14ac:dyDescent="0.2">
      <c r="B308" s="206"/>
      <c r="C308" s="207"/>
      <c r="D308" s="190" t="s">
        <v>137</v>
      </c>
      <c r="E308" s="208" t="s">
        <v>35</v>
      </c>
      <c r="F308" s="209" t="s">
        <v>166</v>
      </c>
      <c r="G308" s="207"/>
      <c r="H308" s="210">
        <v>8</v>
      </c>
      <c r="I308" s="211"/>
      <c r="J308" s="207"/>
      <c r="K308" s="207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137</v>
      </c>
      <c r="AU308" s="216" t="s">
        <v>85</v>
      </c>
      <c r="AV308" s="13" t="s">
        <v>132</v>
      </c>
      <c r="AW308" s="13" t="s">
        <v>37</v>
      </c>
      <c r="AX308" s="13" t="s">
        <v>83</v>
      </c>
      <c r="AY308" s="216" t="s">
        <v>131</v>
      </c>
    </row>
    <row r="309" spans="1:65" s="14" customFormat="1" ht="15" x14ac:dyDescent="0.2">
      <c r="B309" s="217"/>
      <c r="C309" s="218"/>
      <c r="D309" s="219" t="s">
        <v>75</v>
      </c>
      <c r="E309" s="220" t="s">
        <v>475</v>
      </c>
      <c r="F309" s="220" t="s">
        <v>476</v>
      </c>
      <c r="G309" s="218"/>
      <c r="H309" s="218"/>
      <c r="I309" s="221"/>
      <c r="J309" s="222">
        <f>BK309</f>
        <v>0</v>
      </c>
      <c r="K309" s="218"/>
      <c r="L309" s="223"/>
      <c r="M309" s="224"/>
      <c r="N309" s="225"/>
      <c r="O309" s="225"/>
      <c r="P309" s="226">
        <f>SUM(P310:P391)</f>
        <v>0</v>
      </c>
      <c r="Q309" s="225"/>
      <c r="R309" s="226">
        <f>SUM(R310:R391)</f>
        <v>0</v>
      </c>
      <c r="S309" s="225"/>
      <c r="T309" s="227">
        <f>SUM(T310:T391)</f>
        <v>0</v>
      </c>
      <c r="AR309" s="228" t="s">
        <v>132</v>
      </c>
      <c r="AT309" s="229" t="s">
        <v>75</v>
      </c>
      <c r="AU309" s="229" t="s">
        <v>76</v>
      </c>
      <c r="AY309" s="228" t="s">
        <v>131</v>
      </c>
      <c r="BK309" s="230">
        <f>SUM(BK310:BK391)</f>
        <v>0</v>
      </c>
    </row>
    <row r="310" spans="1:65" s="2" customFormat="1" ht="24" x14ac:dyDescent="0.2">
      <c r="A310" s="34"/>
      <c r="B310" s="35"/>
      <c r="C310" s="233" t="s">
        <v>477</v>
      </c>
      <c r="D310" s="233" t="s">
        <v>217</v>
      </c>
      <c r="E310" s="234" t="s">
        <v>478</v>
      </c>
      <c r="F310" s="235" t="s">
        <v>479</v>
      </c>
      <c r="G310" s="236" t="s">
        <v>128</v>
      </c>
      <c r="H310" s="237">
        <v>3</v>
      </c>
      <c r="I310" s="238"/>
      <c r="J310" s="239">
        <f>ROUND(I310*H310,2)</f>
        <v>0</v>
      </c>
      <c r="K310" s="235" t="s">
        <v>129</v>
      </c>
      <c r="L310" s="39"/>
      <c r="M310" s="240" t="s">
        <v>35</v>
      </c>
      <c r="N310" s="241" t="s">
        <v>47</v>
      </c>
      <c r="O310" s="64"/>
      <c r="P310" s="186">
        <f>O310*H310</f>
        <v>0</v>
      </c>
      <c r="Q310" s="186">
        <v>0</v>
      </c>
      <c r="R310" s="186">
        <f>Q310*H310</f>
        <v>0</v>
      </c>
      <c r="S310" s="186">
        <v>0</v>
      </c>
      <c r="T310" s="187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8" t="s">
        <v>480</v>
      </c>
      <c r="AT310" s="188" t="s">
        <v>217</v>
      </c>
      <c r="AU310" s="188" t="s">
        <v>83</v>
      </c>
      <c r="AY310" s="17" t="s">
        <v>131</v>
      </c>
      <c r="BE310" s="189">
        <f>IF(N310="základní",J310,0)</f>
        <v>0</v>
      </c>
      <c r="BF310" s="189">
        <f>IF(N310="snížená",J310,0)</f>
        <v>0</v>
      </c>
      <c r="BG310" s="189">
        <f>IF(N310="zákl. přenesená",J310,0)</f>
        <v>0</v>
      </c>
      <c r="BH310" s="189">
        <f>IF(N310="sníž. přenesená",J310,0)</f>
        <v>0</v>
      </c>
      <c r="BI310" s="189">
        <f>IF(N310="nulová",J310,0)</f>
        <v>0</v>
      </c>
      <c r="BJ310" s="17" t="s">
        <v>83</v>
      </c>
      <c r="BK310" s="189">
        <f>ROUND(I310*H310,2)</f>
        <v>0</v>
      </c>
      <c r="BL310" s="17" t="s">
        <v>480</v>
      </c>
      <c r="BM310" s="188" t="s">
        <v>481</v>
      </c>
    </row>
    <row r="311" spans="1:65" s="2" customFormat="1" x14ac:dyDescent="0.2">
      <c r="A311" s="34"/>
      <c r="B311" s="35"/>
      <c r="C311" s="36"/>
      <c r="D311" s="190" t="s">
        <v>134</v>
      </c>
      <c r="E311" s="36"/>
      <c r="F311" s="191" t="s">
        <v>479</v>
      </c>
      <c r="G311" s="36"/>
      <c r="H311" s="36"/>
      <c r="I311" s="115"/>
      <c r="J311" s="36"/>
      <c r="K311" s="36"/>
      <c r="L311" s="39"/>
      <c r="M311" s="192"/>
      <c r="N311" s="193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134</v>
      </c>
      <c r="AU311" s="17" t="s">
        <v>83</v>
      </c>
    </row>
    <row r="312" spans="1:65" s="12" customFormat="1" x14ac:dyDescent="0.2">
      <c r="B312" s="195"/>
      <c r="C312" s="196"/>
      <c r="D312" s="190" t="s">
        <v>137</v>
      </c>
      <c r="E312" s="197" t="s">
        <v>35</v>
      </c>
      <c r="F312" s="198" t="s">
        <v>482</v>
      </c>
      <c r="G312" s="196"/>
      <c r="H312" s="199">
        <v>3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137</v>
      </c>
      <c r="AU312" s="205" t="s">
        <v>83</v>
      </c>
      <c r="AV312" s="12" t="s">
        <v>85</v>
      </c>
      <c r="AW312" s="12" t="s">
        <v>37</v>
      </c>
      <c r="AX312" s="12" t="s">
        <v>83</v>
      </c>
      <c r="AY312" s="205" t="s">
        <v>131</v>
      </c>
    </row>
    <row r="313" spans="1:65" s="2" customFormat="1" ht="24" x14ac:dyDescent="0.2">
      <c r="A313" s="34"/>
      <c r="B313" s="35"/>
      <c r="C313" s="233" t="s">
        <v>483</v>
      </c>
      <c r="D313" s="233" t="s">
        <v>217</v>
      </c>
      <c r="E313" s="234" t="s">
        <v>484</v>
      </c>
      <c r="F313" s="235" t="s">
        <v>485</v>
      </c>
      <c r="G313" s="236" t="s">
        <v>128</v>
      </c>
      <c r="H313" s="237">
        <v>3</v>
      </c>
      <c r="I313" s="238"/>
      <c r="J313" s="239">
        <f>ROUND(I313*H313,2)</f>
        <v>0</v>
      </c>
      <c r="K313" s="235" t="s">
        <v>129</v>
      </c>
      <c r="L313" s="39"/>
      <c r="M313" s="240" t="s">
        <v>35</v>
      </c>
      <c r="N313" s="241" t="s">
        <v>47</v>
      </c>
      <c r="O313" s="64"/>
      <c r="P313" s="186">
        <f>O313*H313</f>
        <v>0</v>
      </c>
      <c r="Q313" s="186">
        <v>0</v>
      </c>
      <c r="R313" s="186">
        <f>Q313*H313</f>
        <v>0</v>
      </c>
      <c r="S313" s="186">
        <v>0</v>
      </c>
      <c r="T313" s="187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8" t="s">
        <v>480</v>
      </c>
      <c r="AT313" s="188" t="s">
        <v>217</v>
      </c>
      <c r="AU313" s="188" t="s">
        <v>83</v>
      </c>
      <c r="AY313" s="17" t="s">
        <v>131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17" t="s">
        <v>83</v>
      </c>
      <c r="BK313" s="189">
        <f>ROUND(I313*H313,2)</f>
        <v>0</v>
      </c>
      <c r="BL313" s="17" t="s">
        <v>480</v>
      </c>
      <c r="BM313" s="188" t="s">
        <v>486</v>
      </c>
    </row>
    <row r="314" spans="1:65" s="2" customFormat="1" x14ac:dyDescent="0.2">
      <c r="A314" s="34"/>
      <c r="B314" s="35"/>
      <c r="C314" s="36"/>
      <c r="D314" s="190" t="s">
        <v>134</v>
      </c>
      <c r="E314" s="36"/>
      <c r="F314" s="191" t="s">
        <v>487</v>
      </c>
      <c r="G314" s="36"/>
      <c r="H314" s="36"/>
      <c r="I314" s="115"/>
      <c r="J314" s="36"/>
      <c r="K314" s="36"/>
      <c r="L314" s="39"/>
      <c r="M314" s="192"/>
      <c r="N314" s="193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134</v>
      </c>
      <c r="AU314" s="17" t="s">
        <v>83</v>
      </c>
    </row>
    <row r="315" spans="1:65" s="12" customFormat="1" x14ac:dyDescent="0.2">
      <c r="B315" s="195"/>
      <c r="C315" s="196"/>
      <c r="D315" s="190" t="s">
        <v>137</v>
      </c>
      <c r="E315" s="197" t="s">
        <v>35</v>
      </c>
      <c r="F315" s="198" t="s">
        <v>482</v>
      </c>
      <c r="G315" s="196"/>
      <c r="H315" s="199">
        <v>3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137</v>
      </c>
      <c r="AU315" s="205" t="s">
        <v>83</v>
      </c>
      <c r="AV315" s="12" t="s">
        <v>85</v>
      </c>
      <c r="AW315" s="12" t="s">
        <v>37</v>
      </c>
      <c r="AX315" s="12" t="s">
        <v>83</v>
      </c>
      <c r="AY315" s="205" t="s">
        <v>131</v>
      </c>
    </row>
    <row r="316" spans="1:65" s="2" customFormat="1" ht="24" x14ac:dyDescent="0.2">
      <c r="A316" s="34"/>
      <c r="B316" s="35"/>
      <c r="C316" s="233" t="s">
        <v>488</v>
      </c>
      <c r="D316" s="233" t="s">
        <v>217</v>
      </c>
      <c r="E316" s="234" t="s">
        <v>489</v>
      </c>
      <c r="F316" s="235" t="s">
        <v>490</v>
      </c>
      <c r="G316" s="236" t="s">
        <v>128</v>
      </c>
      <c r="H316" s="237">
        <v>2</v>
      </c>
      <c r="I316" s="238"/>
      <c r="J316" s="239">
        <f>ROUND(I316*H316,2)</f>
        <v>0</v>
      </c>
      <c r="K316" s="235" t="s">
        <v>129</v>
      </c>
      <c r="L316" s="39"/>
      <c r="M316" s="240" t="s">
        <v>35</v>
      </c>
      <c r="N316" s="241" t="s">
        <v>47</v>
      </c>
      <c r="O316" s="64"/>
      <c r="P316" s="186">
        <f>O316*H316</f>
        <v>0</v>
      </c>
      <c r="Q316" s="186">
        <v>0</v>
      </c>
      <c r="R316" s="186">
        <f>Q316*H316</f>
        <v>0</v>
      </c>
      <c r="S316" s="186">
        <v>0</v>
      </c>
      <c r="T316" s="187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8" t="s">
        <v>480</v>
      </c>
      <c r="AT316" s="188" t="s">
        <v>217</v>
      </c>
      <c r="AU316" s="188" t="s">
        <v>83</v>
      </c>
      <c r="AY316" s="17" t="s">
        <v>131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7" t="s">
        <v>83</v>
      </c>
      <c r="BK316" s="189">
        <f>ROUND(I316*H316,2)</f>
        <v>0</v>
      </c>
      <c r="BL316" s="17" t="s">
        <v>480</v>
      </c>
      <c r="BM316" s="188" t="s">
        <v>491</v>
      </c>
    </row>
    <row r="317" spans="1:65" s="2" customFormat="1" x14ac:dyDescent="0.2">
      <c r="A317" s="34"/>
      <c r="B317" s="35"/>
      <c r="C317" s="36"/>
      <c r="D317" s="190" t="s">
        <v>134</v>
      </c>
      <c r="E317" s="36"/>
      <c r="F317" s="191" t="s">
        <v>490</v>
      </c>
      <c r="G317" s="36"/>
      <c r="H317" s="36"/>
      <c r="I317" s="115"/>
      <c r="J317" s="36"/>
      <c r="K317" s="36"/>
      <c r="L317" s="39"/>
      <c r="M317" s="192"/>
      <c r="N317" s="193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134</v>
      </c>
      <c r="AU317" s="17" t="s">
        <v>83</v>
      </c>
    </row>
    <row r="318" spans="1:65" s="12" customFormat="1" x14ac:dyDescent="0.2">
      <c r="B318" s="195"/>
      <c r="C318" s="196"/>
      <c r="D318" s="190" t="s">
        <v>137</v>
      </c>
      <c r="E318" s="197" t="s">
        <v>35</v>
      </c>
      <c r="F318" s="198" t="s">
        <v>188</v>
      </c>
      <c r="G318" s="196"/>
      <c r="H318" s="199">
        <v>2</v>
      </c>
      <c r="I318" s="200"/>
      <c r="J318" s="196"/>
      <c r="K318" s="196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137</v>
      </c>
      <c r="AU318" s="205" t="s">
        <v>83</v>
      </c>
      <c r="AV318" s="12" t="s">
        <v>85</v>
      </c>
      <c r="AW318" s="12" t="s">
        <v>37</v>
      </c>
      <c r="AX318" s="12" t="s">
        <v>83</v>
      </c>
      <c r="AY318" s="205" t="s">
        <v>131</v>
      </c>
    </row>
    <row r="319" spans="1:65" s="2" customFormat="1" ht="24" x14ac:dyDescent="0.2">
      <c r="A319" s="34"/>
      <c r="B319" s="35"/>
      <c r="C319" s="233" t="s">
        <v>492</v>
      </c>
      <c r="D319" s="233" t="s">
        <v>217</v>
      </c>
      <c r="E319" s="234" t="s">
        <v>493</v>
      </c>
      <c r="F319" s="235" t="s">
        <v>494</v>
      </c>
      <c r="G319" s="236" t="s">
        <v>128</v>
      </c>
      <c r="H319" s="237">
        <v>2</v>
      </c>
      <c r="I319" s="238"/>
      <c r="J319" s="239">
        <f>ROUND(I319*H319,2)</f>
        <v>0</v>
      </c>
      <c r="K319" s="235" t="s">
        <v>129</v>
      </c>
      <c r="L319" s="39"/>
      <c r="M319" s="240" t="s">
        <v>35</v>
      </c>
      <c r="N319" s="241" t="s">
        <v>47</v>
      </c>
      <c r="O319" s="64"/>
      <c r="P319" s="186">
        <f>O319*H319</f>
        <v>0</v>
      </c>
      <c r="Q319" s="186">
        <v>0</v>
      </c>
      <c r="R319" s="186">
        <f>Q319*H319</f>
        <v>0</v>
      </c>
      <c r="S319" s="186">
        <v>0</v>
      </c>
      <c r="T319" s="187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8" t="s">
        <v>480</v>
      </c>
      <c r="AT319" s="188" t="s">
        <v>217</v>
      </c>
      <c r="AU319" s="188" t="s">
        <v>83</v>
      </c>
      <c r="AY319" s="17" t="s">
        <v>131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7" t="s">
        <v>83</v>
      </c>
      <c r="BK319" s="189">
        <f>ROUND(I319*H319,2)</f>
        <v>0</v>
      </c>
      <c r="BL319" s="17" t="s">
        <v>480</v>
      </c>
      <c r="BM319" s="188" t="s">
        <v>495</v>
      </c>
    </row>
    <row r="320" spans="1:65" s="2" customFormat="1" x14ac:dyDescent="0.2">
      <c r="A320" s="34"/>
      <c r="B320" s="35"/>
      <c r="C320" s="36"/>
      <c r="D320" s="190" t="s">
        <v>134</v>
      </c>
      <c r="E320" s="36"/>
      <c r="F320" s="191" t="s">
        <v>494</v>
      </c>
      <c r="G320" s="36"/>
      <c r="H320" s="36"/>
      <c r="I320" s="115"/>
      <c r="J320" s="36"/>
      <c r="K320" s="36"/>
      <c r="L320" s="39"/>
      <c r="M320" s="192"/>
      <c r="N320" s="193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134</v>
      </c>
      <c r="AU320" s="17" t="s">
        <v>83</v>
      </c>
    </row>
    <row r="321" spans="1:65" s="12" customFormat="1" x14ac:dyDescent="0.2">
      <c r="B321" s="195"/>
      <c r="C321" s="196"/>
      <c r="D321" s="190" t="s">
        <v>137</v>
      </c>
      <c r="E321" s="197" t="s">
        <v>35</v>
      </c>
      <c r="F321" s="198" t="s">
        <v>188</v>
      </c>
      <c r="G321" s="196"/>
      <c r="H321" s="199">
        <v>2</v>
      </c>
      <c r="I321" s="200"/>
      <c r="J321" s="196"/>
      <c r="K321" s="196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137</v>
      </c>
      <c r="AU321" s="205" t="s">
        <v>83</v>
      </c>
      <c r="AV321" s="12" t="s">
        <v>85</v>
      </c>
      <c r="AW321" s="12" t="s">
        <v>37</v>
      </c>
      <c r="AX321" s="12" t="s">
        <v>83</v>
      </c>
      <c r="AY321" s="205" t="s">
        <v>131</v>
      </c>
    </row>
    <row r="322" spans="1:65" s="2" customFormat="1" ht="24" x14ac:dyDescent="0.2">
      <c r="A322" s="34"/>
      <c r="B322" s="35"/>
      <c r="C322" s="233" t="s">
        <v>496</v>
      </c>
      <c r="D322" s="233" t="s">
        <v>217</v>
      </c>
      <c r="E322" s="234" t="s">
        <v>497</v>
      </c>
      <c r="F322" s="235" t="s">
        <v>498</v>
      </c>
      <c r="G322" s="236" t="s">
        <v>128</v>
      </c>
      <c r="H322" s="237">
        <v>20</v>
      </c>
      <c r="I322" s="238"/>
      <c r="J322" s="239">
        <f>ROUND(I322*H322,2)</f>
        <v>0</v>
      </c>
      <c r="K322" s="235" t="s">
        <v>129</v>
      </c>
      <c r="L322" s="39"/>
      <c r="M322" s="240" t="s">
        <v>35</v>
      </c>
      <c r="N322" s="241" t="s">
        <v>47</v>
      </c>
      <c r="O322" s="64"/>
      <c r="P322" s="186">
        <f>O322*H322</f>
        <v>0</v>
      </c>
      <c r="Q322" s="186">
        <v>0</v>
      </c>
      <c r="R322" s="186">
        <f>Q322*H322</f>
        <v>0</v>
      </c>
      <c r="S322" s="186">
        <v>0</v>
      </c>
      <c r="T322" s="187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8" t="s">
        <v>480</v>
      </c>
      <c r="AT322" s="188" t="s">
        <v>217</v>
      </c>
      <c r="AU322" s="188" t="s">
        <v>83</v>
      </c>
      <c r="AY322" s="17" t="s">
        <v>131</v>
      </c>
      <c r="BE322" s="189">
        <f>IF(N322="základní",J322,0)</f>
        <v>0</v>
      </c>
      <c r="BF322" s="189">
        <f>IF(N322="snížená",J322,0)</f>
        <v>0</v>
      </c>
      <c r="BG322" s="189">
        <f>IF(N322="zákl. přenesená",J322,0)</f>
        <v>0</v>
      </c>
      <c r="BH322" s="189">
        <f>IF(N322="sníž. přenesená",J322,0)</f>
        <v>0</v>
      </c>
      <c r="BI322" s="189">
        <f>IF(N322="nulová",J322,0)</f>
        <v>0</v>
      </c>
      <c r="BJ322" s="17" t="s">
        <v>83</v>
      </c>
      <c r="BK322" s="189">
        <f>ROUND(I322*H322,2)</f>
        <v>0</v>
      </c>
      <c r="BL322" s="17" t="s">
        <v>480</v>
      </c>
      <c r="BM322" s="188" t="s">
        <v>499</v>
      </c>
    </row>
    <row r="323" spans="1:65" s="2" customFormat="1" x14ac:dyDescent="0.2">
      <c r="A323" s="34"/>
      <c r="B323" s="35"/>
      <c r="C323" s="36"/>
      <c r="D323" s="190" t="s">
        <v>134</v>
      </c>
      <c r="E323" s="36"/>
      <c r="F323" s="191" t="s">
        <v>498</v>
      </c>
      <c r="G323" s="36"/>
      <c r="H323" s="36"/>
      <c r="I323" s="115"/>
      <c r="J323" s="36"/>
      <c r="K323" s="36"/>
      <c r="L323" s="39"/>
      <c r="M323" s="192"/>
      <c r="N323" s="193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134</v>
      </c>
      <c r="AU323" s="17" t="s">
        <v>83</v>
      </c>
    </row>
    <row r="324" spans="1:65" s="12" customFormat="1" x14ac:dyDescent="0.2">
      <c r="B324" s="195"/>
      <c r="C324" s="196"/>
      <c r="D324" s="190" t="s">
        <v>137</v>
      </c>
      <c r="E324" s="197" t="s">
        <v>35</v>
      </c>
      <c r="F324" s="198" t="s">
        <v>500</v>
      </c>
      <c r="G324" s="196"/>
      <c r="H324" s="199">
        <v>20</v>
      </c>
      <c r="I324" s="200"/>
      <c r="J324" s="196"/>
      <c r="K324" s="196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137</v>
      </c>
      <c r="AU324" s="205" t="s">
        <v>83</v>
      </c>
      <c r="AV324" s="12" t="s">
        <v>85</v>
      </c>
      <c r="AW324" s="12" t="s">
        <v>37</v>
      </c>
      <c r="AX324" s="12" t="s">
        <v>83</v>
      </c>
      <c r="AY324" s="205" t="s">
        <v>131</v>
      </c>
    </row>
    <row r="325" spans="1:65" s="2" customFormat="1" ht="24" x14ac:dyDescent="0.2">
      <c r="A325" s="34"/>
      <c r="B325" s="35"/>
      <c r="C325" s="233" t="s">
        <v>501</v>
      </c>
      <c r="D325" s="233" t="s">
        <v>217</v>
      </c>
      <c r="E325" s="234" t="s">
        <v>502</v>
      </c>
      <c r="F325" s="235" t="s">
        <v>503</v>
      </c>
      <c r="G325" s="236" t="s">
        <v>128</v>
      </c>
      <c r="H325" s="237">
        <v>4</v>
      </c>
      <c r="I325" s="238"/>
      <c r="J325" s="239">
        <f>ROUND(I325*H325,2)</f>
        <v>0</v>
      </c>
      <c r="K325" s="235" t="s">
        <v>129</v>
      </c>
      <c r="L325" s="39"/>
      <c r="M325" s="240" t="s">
        <v>35</v>
      </c>
      <c r="N325" s="241" t="s">
        <v>47</v>
      </c>
      <c r="O325" s="64"/>
      <c r="P325" s="186">
        <f>O325*H325</f>
        <v>0</v>
      </c>
      <c r="Q325" s="186">
        <v>0</v>
      </c>
      <c r="R325" s="186">
        <f>Q325*H325</f>
        <v>0</v>
      </c>
      <c r="S325" s="186">
        <v>0</v>
      </c>
      <c r="T325" s="187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8" t="s">
        <v>480</v>
      </c>
      <c r="AT325" s="188" t="s">
        <v>217</v>
      </c>
      <c r="AU325" s="188" t="s">
        <v>83</v>
      </c>
      <c r="AY325" s="17" t="s">
        <v>131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17" t="s">
        <v>83</v>
      </c>
      <c r="BK325" s="189">
        <f>ROUND(I325*H325,2)</f>
        <v>0</v>
      </c>
      <c r="BL325" s="17" t="s">
        <v>480</v>
      </c>
      <c r="BM325" s="188" t="s">
        <v>504</v>
      </c>
    </row>
    <row r="326" spans="1:65" s="2" customFormat="1" ht="29.25" x14ac:dyDescent="0.2">
      <c r="A326" s="34"/>
      <c r="B326" s="35"/>
      <c r="C326" s="36"/>
      <c r="D326" s="190" t="s">
        <v>134</v>
      </c>
      <c r="E326" s="36"/>
      <c r="F326" s="191" t="s">
        <v>505</v>
      </c>
      <c r="G326" s="36"/>
      <c r="H326" s="36"/>
      <c r="I326" s="115"/>
      <c r="J326" s="36"/>
      <c r="K326" s="36"/>
      <c r="L326" s="39"/>
      <c r="M326" s="192"/>
      <c r="N326" s="193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134</v>
      </c>
      <c r="AU326" s="17" t="s">
        <v>83</v>
      </c>
    </row>
    <row r="327" spans="1:65" s="2" customFormat="1" ht="24" x14ac:dyDescent="0.2">
      <c r="A327" s="34"/>
      <c r="B327" s="35"/>
      <c r="C327" s="233" t="s">
        <v>506</v>
      </c>
      <c r="D327" s="233" t="s">
        <v>217</v>
      </c>
      <c r="E327" s="234" t="s">
        <v>507</v>
      </c>
      <c r="F327" s="235" t="s">
        <v>508</v>
      </c>
      <c r="G327" s="236" t="s">
        <v>128</v>
      </c>
      <c r="H327" s="237">
        <v>3</v>
      </c>
      <c r="I327" s="238"/>
      <c r="J327" s="239">
        <f>ROUND(I327*H327,2)</f>
        <v>0</v>
      </c>
      <c r="K327" s="235" t="s">
        <v>129</v>
      </c>
      <c r="L327" s="39"/>
      <c r="M327" s="240" t="s">
        <v>35</v>
      </c>
      <c r="N327" s="241" t="s">
        <v>47</v>
      </c>
      <c r="O327" s="64"/>
      <c r="P327" s="186">
        <f>O327*H327</f>
        <v>0</v>
      </c>
      <c r="Q327" s="186">
        <v>0</v>
      </c>
      <c r="R327" s="186">
        <f>Q327*H327</f>
        <v>0</v>
      </c>
      <c r="S327" s="186">
        <v>0</v>
      </c>
      <c r="T327" s="187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8" t="s">
        <v>480</v>
      </c>
      <c r="AT327" s="188" t="s">
        <v>217</v>
      </c>
      <c r="AU327" s="188" t="s">
        <v>83</v>
      </c>
      <c r="AY327" s="17" t="s">
        <v>131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17" t="s">
        <v>83</v>
      </c>
      <c r="BK327" s="189">
        <f>ROUND(I327*H327,2)</f>
        <v>0</v>
      </c>
      <c r="BL327" s="17" t="s">
        <v>480</v>
      </c>
      <c r="BM327" s="188" t="s">
        <v>509</v>
      </c>
    </row>
    <row r="328" spans="1:65" s="2" customFormat="1" ht="29.25" x14ac:dyDescent="0.2">
      <c r="A328" s="34"/>
      <c r="B328" s="35"/>
      <c r="C328" s="36"/>
      <c r="D328" s="190" t="s">
        <v>134</v>
      </c>
      <c r="E328" s="36"/>
      <c r="F328" s="191" t="s">
        <v>510</v>
      </c>
      <c r="G328" s="36"/>
      <c r="H328" s="36"/>
      <c r="I328" s="115"/>
      <c r="J328" s="36"/>
      <c r="K328" s="36"/>
      <c r="L328" s="39"/>
      <c r="M328" s="192"/>
      <c r="N328" s="193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134</v>
      </c>
      <c r="AU328" s="17" t="s">
        <v>83</v>
      </c>
    </row>
    <row r="329" spans="1:65" s="2" customFormat="1" ht="24" x14ac:dyDescent="0.2">
      <c r="A329" s="34"/>
      <c r="B329" s="35"/>
      <c r="C329" s="233" t="s">
        <v>511</v>
      </c>
      <c r="D329" s="233" t="s">
        <v>217</v>
      </c>
      <c r="E329" s="234" t="s">
        <v>512</v>
      </c>
      <c r="F329" s="235" t="s">
        <v>513</v>
      </c>
      <c r="G329" s="236" t="s">
        <v>170</v>
      </c>
      <c r="H329" s="237">
        <v>842.4</v>
      </c>
      <c r="I329" s="238"/>
      <c r="J329" s="239">
        <f>ROUND(I329*H329,2)</f>
        <v>0</v>
      </c>
      <c r="K329" s="235" t="s">
        <v>129</v>
      </c>
      <c r="L329" s="39"/>
      <c r="M329" s="240" t="s">
        <v>35</v>
      </c>
      <c r="N329" s="241" t="s">
        <v>47</v>
      </c>
      <c r="O329" s="64"/>
      <c r="P329" s="186">
        <f>O329*H329</f>
        <v>0</v>
      </c>
      <c r="Q329" s="186">
        <v>0</v>
      </c>
      <c r="R329" s="186">
        <f>Q329*H329</f>
        <v>0</v>
      </c>
      <c r="S329" s="186">
        <v>0</v>
      </c>
      <c r="T329" s="18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8" t="s">
        <v>480</v>
      </c>
      <c r="AT329" s="188" t="s">
        <v>217</v>
      </c>
      <c r="AU329" s="188" t="s">
        <v>83</v>
      </c>
      <c r="AY329" s="17" t="s">
        <v>131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17" t="s">
        <v>83</v>
      </c>
      <c r="BK329" s="189">
        <f>ROUND(I329*H329,2)</f>
        <v>0</v>
      </c>
      <c r="BL329" s="17" t="s">
        <v>480</v>
      </c>
      <c r="BM329" s="188" t="s">
        <v>514</v>
      </c>
    </row>
    <row r="330" spans="1:65" s="2" customFormat="1" ht="58.5" x14ac:dyDescent="0.2">
      <c r="A330" s="34"/>
      <c r="B330" s="35"/>
      <c r="C330" s="36"/>
      <c r="D330" s="190" t="s">
        <v>134</v>
      </c>
      <c r="E330" s="36"/>
      <c r="F330" s="191" t="s">
        <v>515</v>
      </c>
      <c r="G330" s="36"/>
      <c r="H330" s="36"/>
      <c r="I330" s="115"/>
      <c r="J330" s="36"/>
      <c r="K330" s="36"/>
      <c r="L330" s="39"/>
      <c r="M330" s="192"/>
      <c r="N330" s="193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134</v>
      </c>
      <c r="AU330" s="17" t="s">
        <v>83</v>
      </c>
    </row>
    <row r="331" spans="1:65" s="2" customFormat="1" ht="19.5" x14ac:dyDescent="0.2">
      <c r="A331" s="34"/>
      <c r="B331" s="35"/>
      <c r="C331" s="36"/>
      <c r="D331" s="190" t="s">
        <v>135</v>
      </c>
      <c r="E331" s="36"/>
      <c r="F331" s="194" t="s">
        <v>516</v>
      </c>
      <c r="G331" s="36"/>
      <c r="H331" s="36"/>
      <c r="I331" s="115"/>
      <c r="J331" s="36"/>
      <c r="K331" s="36"/>
      <c r="L331" s="39"/>
      <c r="M331" s="192"/>
      <c r="N331" s="193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135</v>
      </c>
      <c r="AU331" s="17" t="s">
        <v>83</v>
      </c>
    </row>
    <row r="332" spans="1:65" s="12" customFormat="1" x14ac:dyDescent="0.2">
      <c r="B332" s="195"/>
      <c r="C332" s="196"/>
      <c r="D332" s="190" t="s">
        <v>137</v>
      </c>
      <c r="E332" s="197" t="s">
        <v>35</v>
      </c>
      <c r="F332" s="198" t="s">
        <v>517</v>
      </c>
      <c r="G332" s="196"/>
      <c r="H332" s="199">
        <v>842.4</v>
      </c>
      <c r="I332" s="200"/>
      <c r="J332" s="196"/>
      <c r="K332" s="196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137</v>
      </c>
      <c r="AU332" s="205" t="s">
        <v>83</v>
      </c>
      <c r="AV332" s="12" t="s">
        <v>85</v>
      </c>
      <c r="AW332" s="12" t="s">
        <v>37</v>
      </c>
      <c r="AX332" s="12" t="s">
        <v>83</v>
      </c>
      <c r="AY332" s="205" t="s">
        <v>131</v>
      </c>
    </row>
    <row r="333" spans="1:65" s="2" customFormat="1" ht="24" x14ac:dyDescent="0.2">
      <c r="A333" s="34"/>
      <c r="B333" s="35"/>
      <c r="C333" s="233" t="s">
        <v>518</v>
      </c>
      <c r="D333" s="233" t="s">
        <v>217</v>
      </c>
      <c r="E333" s="234" t="s">
        <v>512</v>
      </c>
      <c r="F333" s="235" t="s">
        <v>513</v>
      </c>
      <c r="G333" s="236" t="s">
        <v>170</v>
      </c>
      <c r="H333" s="237">
        <v>1012.68</v>
      </c>
      <c r="I333" s="238"/>
      <c r="J333" s="239">
        <f>ROUND(I333*H333,2)</f>
        <v>0</v>
      </c>
      <c r="K333" s="235" t="s">
        <v>129</v>
      </c>
      <c r="L333" s="39"/>
      <c r="M333" s="240" t="s">
        <v>35</v>
      </c>
      <c r="N333" s="241" t="s">
        <v>47</v>
      </c>
      <c r="O333" s="64"/>
      <c r="P333" s="186">
        <f>O333*H333</f>
        <v>0</v>
      </c>
      <c r="Q333" s="186">
        <v>0</v>
      </c>
      <c r="R333" s="186">
        <f>Q333*H333</f>
        <v>0</v>
      </c>
      <c r="S333" s="186">
        <v>0</v>
      </c>
      <c r="T333" s="187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8" t="s">
        <v>480</v>
      </c>
      <c r="AT333" s="188" t="s">
        <v>217</v>
      </c>
      <c r="AU333" s="188" t="s">
        <v>83</v>
      </c>
      <c r="AY333" s="17" t="s">
        <v>131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7" t="s">
        <v>83</v>
      </c>
      <c r="BK333" s="189">
        <f>ROUND(I333*H333,2)</f>
        <v>0</v>
      </c>
      <c r="BL333" s="17" t="s">
        <v>480</v>
      </c>
      <c r="BM333" s="188" t="s">
        <v>519</v>
      </c>
    </row>
    <row r="334" spans="1:65" s="2" customFormat="1" ht="58.5" x14ac:dyDescent="0.2">
      <c r="A334" s="34"/>
      <c r="B334" s="35"/>
      <c r="C334" s="36"/>
      <c r="D334" s="190" t="s">
        <v>134</v>
      </c>
      <c r="E334" s="36"/>
      <c r="F334" s="191" t="s">
        <v>515</v>
      </c>
      <c r="G334" s="36"/>
      <c r="H334" s="36"/>
      <c r="I334" s="115"/>
      <c r="J334" s="36"/>
      <c r="K334" s="36"/>
      <c r="L334" s="39"/>
      <c r="M334" s="192"/>
      <c r="N334" s="193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134</v>
      </c>
      <c r="AU334" s="17" t="s">
        <v>83</v>
      </c>
    </row>
    <row r="335" spans="1:65" s="2" customFormat="1" ht="19.5" x14ac:dyDescent="0.2">
      <c r="A335" s="34"/>
      <c r="B335" s="35"/>
      <c r="C335" s="36"/>
      <c r="D335" s="190" t="s">
        <v>135</v>
      </c>
      <c r="E335" s="36"/>
      <c r="F335" s="194" t="s">
        <v>520</v>
      </c>
      <c r="G335" s="36"/>
      <c r="H335" s="36"/>
      <c r="I335" s="115"/>
      <c r="J335" s="36"/>
      <c r="K335" s="36"/>
      <c r="L335" s="39"/>
      <c r="M335" s="192"/>
      <c r="N335" s="193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135</v>
      </c>
      <c r="AU335" s="17" t="s">
        <v>83</v>
      </c>
    </row>
    <row r="336" spans="1:65" s="12" customFormat="1" x14ac:dyDescent="0.2">
      <c r="B336" s="195"/>
      <c r="C336" s="196"/>
      <c r="D336" s="190" t="s">
        <v>137</v>
      </c>
      <c r="E336" s="197" t="s">
        <v>35</v>
      </c>
      <c r="F336" s="198" t="s">
        <v>521</v>
      </c>
      <c r="G336" s="196"/>
      <c r="H336" s="199">
        <v>1012.68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137</v>
      </c>
      <c r="AU336" s="205" t="s">
        <v>83</v>
      </c>
      <c r="AV336" s="12" t="s">
        <v>85</v>
      </c>
      <c r="AW336" s="12" t="s">
        <v>37</v>
      </c>
      <c r="AX336" s="12" t="s">
        <v>83</v>
      </c>
      <c r="AY336" s="205" t="s">
        <v>131</v>
      </c>
    </row>
    <row r="337" spans="1:65" s="2" customFormat="1" ht="24" x14ac:dyDescent="0.2">
      <c r="A337" s="34"/>
      <c r="B337" s="35"/>
      <c r="C337" s="233" t="s">
        <v>522</v>
      </c>
      <c r="D337" s="233" t="s">
        <v>217</v>
      </c>
      <c r="E337" s="234" t="s">
        <v>523</v>
      </c>
      <c r="F337" s="235" t="s">
        <v>524</v>
      </c>
      <c r="G337" s="236" t="s">
        <v>170</v>
      </c>
      <c r="H337" s="237">
        <v>18.103000000000002</v>
      </c>
      <c r="I337" s="238"/>
      <c r="J337" s="239">
        <f>ROUND(I337*H337,2)</f>
        <v>0</v>
      </c>
      <c r="K337" s="235" t="s">
        <v>129</v>
      </c>
      <c r="L337" s="39"/>
      <c r="M337" s="240" t="s">
        <v>35</v>
      </c>
      <c r="N337" s="241" t="s">
        <v>47</v>
      </c>
      <c r="O337" s="64"/>
      <c r="P337" s="186">
        <f>O337*H337</f>
        <v>0</v>
      </c>
      <c r="Q337" s="186">
        <v>0</v>
      </c>
      <c r="R337" s="186">
        <f>Q337*H337</f>
        <v>0</v>
      </c>
      <c r="S337" s="186">
        <v>0</v>
      </c>
      <c r="T337" s="187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8" t="s">
        <v>480</v>
      </c>
      <c r="AT337" s="188" t="s">
        <v>217</v>
      </c>
      <c r="AU337" s="188" t="s">
        <v>83</v>
      </c>
      <c r="AY337" s="17" t="s">
        <v>131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7" t="s">
        <v>83</v>
      </c>
      <c r="BK337" s="189">
        <f>ROUND(I337*H337,2)</f>
        <v>0</v>
      </c>
      <c r="BL337" s="17" t="s">
        <v>480</v>
      </c>
      <c r="BM337" s="188" t="s">
        <v>525</v>
      </c>
    </row>
    <row r="338" spans="1:65" s="2" customFormat="1" ht="58.5" x14ac:dyDescent="0.2">
      <c r="A338" s="34"/>
      <c r="B338" s="35"/>
      <c r="C338" s="36"/>
      <c r="D338" s="190" t="s">
        <v>134</v>
      </c>
      <c r="E338" s="36"/>
      <c r="F338" s="191" t="s">
        <v>526</v>
      </c>
      <c r="G338" s="36"/>
      <c r="H338" s="36"/>
      <c r="I338" s="115"/>
      <c r="J338" s="36"/>
      <c r="K338" s="36"/>
      <c r="L338" s="39"/>
      <c r="M338" s="192"/>
      <c r="N338" s="193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134</v>
      </c>
      <c r="AU338" s="17" t="s">
        <v>83</v>
      </c>
    </row>
    <row r="339" spans="1:65" s="2" customFormat="1" ht="19.5" x14ac:dyDescent="0.2">
      <c r="A339" s="34"/>
      <c r="B339" s="35"/>
      <c r="C339" s="36"/>
      <c r="D339" s="190" t="s">
        <v>135</v>
      </c>
      <c r="E339" s="36"/>
      <c r="F339" s="194" t="s">
        <v>527</v>
      </c>
      <c r="G339" s="36"/>
      <c r="H339" s="36"/>
      <c r="I339" s="115"/>
      <c r="J339" s="36"/>
      <c r="K339" s="36"/>
      <c r="L339" s="39"/>
      <c r="M339" s="192"/>
      <c r="N339" s="193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135</v>
      </c>
      <c r="AU339" s="17" t="s">
        <v>83</v>
      </c>
    </row>
    <row r="340" spans="1:65" s="12" customFormat="1" x14ac:dyDescent="0.2">
      <c r="B340" s="195"/>
      <c r="C340" s="196"/>
      <c r="D340" s="190" t="s">
        <v>137</v>
      </c>
      <c r="E340" s="197" t="s">
        <v>35</v>
      </c>
      <c r="F340" s="198" t="s">
        <v>528</v>
      </c>
      <c r="G340" s="196"/>
      <c r="H340" s="199">
        <v>18.103000000000002</v>
      </c>
      <c r="I340" s="200"/>
      <c r="J340" s="196"/>
      <c r="K340" s="196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137</v>
      </c>
      <c r="AU340" s="205" t="s">
        <v>83</v>
      </c>
      <c r="AV340" s="12" t="s">
        <v>85</v>
      </c>
      <c r="AW340" s="12" t="s">
        <v>37</v>
      </c>
      <c r="AX340" s="12" t="s">
        <v>83</v>
      </c>
      <c r="AY340" s="205" t="s">
        <v>131</v>
      </c>
    </row>
    <row r="341" spans="1:65" s="2" customFormat="1" ht="24" x14ac:dyDescent="0.2">
      <c r="A341" s="34"/>
      <c r="B341" s="35"/>
      <c r="C341" s="233" t="s">
        <v>529</v>
      </c>
      <c r="D341" s="233" t="s">
        <v>217</v>
      </c>
      <c r="E341" s="234" t="s">
        <v>530</v>
      </c>
      <c r="F341" s="235" t="s">
        <v>531</v>
      </c>
      <c r="G341" s="236" t="s">
        <v>170</v>
      </c>
      <c r="H341" s="237">
        <v>634.00599999999997</v>
      </c>
      <c r="I341" s="238"/>
      <c r="J341" s="239">
        <f>ROUND(I341*H341,2)</f>
        <v>0</v>
      </c>
      <c r="K341" s="235" t="s">
        <v>129</v>
      </c>
      <c r="L341" s="39"/>
      <c r="M341" s="240" t="s">
        <v>35</v>
      </c>
      <c r="N341" s="241" t="s">
        <v>47</v>
      </c>
      <c r="O341" s="64"/>
      <c r="P341" s="186">
        <f>O341*H341</f>
        <v>0</v>
      </c>
      <c r="Q341" s="186">
        <v>0</v>
      </c>
      <c r="R341" s="186">
        <f>Q341*H341</f>
        <v>0</v>
      </c>
      <c r="S341" s="186">
        <v>0</v>
      </c>
      <c r="T341" s="187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8" t="s">
        <v>480</v>
      </c>
      <c r="AT341" s="188" t="s">
        <v>217</v>
      </c>
      <c r="AU341" s="188" t="s">
        <v>83</v>
      </c>
      <c r="AY341" s="17" t="s">
        <v>131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7" t="s">
        <v>83</v>
      </c>
      <c r="BK341" s="189">
        <f>ROUND(I341*H341,2)</f>
        <v>0</v>
      </c>
      <c r="BL341" s="17" t="s">
        <v>480</v>
      </c>
      <c r="BM341" s="188" t="s">
        <v>532</v>
      </c>
    </row>
    <row r="342" spans="1:65" s="2" customFormat="1" ht="29.25" x14ac:dyDescent="0.2">
      <c r="A342" s="34"/>
      <c r="B342" s="35"/>
      <c r="C342" s="36"/>
      <c r="D342" s="190" t="s">
        <v>134</v>
      </c>
      <c r="E342" s="36"/>
      <c r="F342" s="191" t="s">
        <v>533</v>
      </c>
      <c r="G342" s="36"/>
      <c r="H342" s="36"/>
      <c r="I342" s="115"/>
      <c r="J342" s="36"/>
      <c r="K342" s="36"/>
      <c r="L342" s="39"/>
      <c r="M342" s="192"/>
      <c r="N342" s="193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134</v>
      </c>
      <c r="AU342" s="17" t="s">
        <v>83</v>
      </c>
    </row>
    <row r="343" spans="1:65" s="2" customFormat="1" ht="39" x14ac:dyDescent="0.2">
      <c r="A343" s="34"/>
      <c r="B343" s="35"/>
      <c r="C343" s="36"/>
      <c r="D343" s="190" t="s">
        <v>135</v>
      </c>
      <c r="E343" s="36"/>
      <c r="F343" s="194" t="s">
        <v>534</v>
      </c>
      <c r="G343" s="36"/>
      <c r="H343" s="36"/>
      <c r="I343" s="115"/>
      <c r="J343" s="36"/>
      <c r="K343" s="36"/>
      <c r="L343" s="39"/>
      <c r="M343" s="192"/>
      <c r="N343" s="193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135</v>
      </c>
      <c r="AU343" s="17" t="s">
        <v>83</v>
      </c>
    </row>
    <row r="344" spans="1:65" s="12" customFormat="1" x14ac:dyDescent="0.2">
      <c r="B344" s="195"/>
      <c r="C344" s="196"/>
      <c r="D344" s="190" t="s">
        <v>137</v>
      </c>
      <c r="E344" s="197" t="s">
        <v>35</v>
      </c>
      <c r="F344" s="198" t="s">
        <v>535</v>
      </c>
      <c r="G344" s="196"/>
      <c r="H344" s="199">
        <v>634.00599999999997</v>
      </c>
      <c r="I344" s="200"/>
      <c r="J344" s="196"/>
      <c r="K344" s="196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137</v>
      </c>
      <c r="AU344" s="205" t="s">
        <v>83</v>
      </c>
      <c r="AV344" s="12" t="s">
        <v>85</v>
      </c>
      <c r="AW344" s="12" t="s">
        <v>37</v>
      </c>
      <c r="AX344" s="12" t="s">
        <v>83</v>
      </c>
      <c r="AY344" s="205" t="s">
        <v>131</v>
      </c>
    </row>
    <row r="345" spans="1:65" s="2" customFormat="1" ht="24" x14ac:dyDescent="0.2">
      <c r="A345" s="34"/>
      <c r="B345" s="35"/>
      <c r="C345" s="233" t="s">
        <v>536</v>
      </c>
      <c r="D345" s="233" t="s">
        <v>217</v>
      </c>
      <c r="E345" s="234" t="s">
        <v>537</v>
      </c>
      <c r="F345" s="235" t="s">
        <v>538</v>
      </c>
      <c r="G345" s="236" t="s">
        <v>170</v>
      </c>
      <c r="H345" s="237">
        <v>634.00599999999997</v>
      </c>
      <c r="I345" s="238"/>
      <c r="J345" s="239">
        <f>ROUND(I345*H345,2)</f>
        <v>0</v>
      </c>
      <c r="K345" s="235" t="s">
        <v>129</v>
      </c>
      <c r="L345" s="39"/>
      <c r="M345" s="240" t="s">
        <v>35</v>
      </c>
      <c r="N345" s="241" t="s">
        <v>47</v>
      </c>
      <c r="O345" s="64"/>
      <c r="P345" s="186">
        <f>O345*H345</f>
        <v>0</v>
      </c>
      <c r="Q345" s="186">
        <v>0</v>
      </c>
      <c r="R345" s="186">
        <f>Q345*H345</f>
        <v>0</v>
      </c>
      <c r="S345" s="186">
        <v>0</v>
      </c>
      <c r="T345" s="18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8" t="s">
        <v>480</v>
      </c>
      <c r="AT345" s="188" t="s">
        <v>217</v>
      </c>
      <c r="AU345" s="188" t="s">
        <v>83</v>
      </c>
      <c r="AY345" s="17" t="s">
        <v>131</v>
      </c>
      <c r="BE345" s="189">
        <f>IF(N345="základní",J345,0)</f>
        <v>0</v>
      </c>
      <c r="BF345" s="189">
        <f>IF(N345="snížená",J345,0)</f>
        <v>0</v>
      </c>
      <c r="BG345" s="189">
        <f>IF(N345="zákl. přenesená",J345,0)</f>
        <v>0</v>
      </c>
      <c r="BH345" s="189">
        <f>IF(N345="sníž. přenesená",J345,0)</f>
        <v>0</v>
      </c>
      <c r="BI345" s="189">
        <f>IF(N345="nulová",J345,0)</f>
        <v>0</v>
      </c>
      <c r="BJ345" s="17" t="s">
        <v>83</v>
      </c>
      <c r="BK345" s="189">
        <f>ROUND(I345*H345,2)</f>
        <v>0</v>
      </c>
      <c r="BL345" s="17" t="s">
        <v>480</v>
      </c>
      <c r="BM345" s="188" t="s">
        <v>539</v>
      </c>
    </row>
    <row r="346" spans="1:65" s="2" customFormat="1" ht="58.5" x14ac:dyDescent="0.2">
      <c r="A346" s="34"/>
      <c r="B346" s="35"/>
      <c r="C346" s="36"/>
      <c r="D346" s="190" t="s">
        <v>134</v>
      </c>
      <c r="E346" s="36"/>
      <c r="F346" s="191" t="s">
        <v>540</v>
      </c>
      <c r="G346" s="36"/>
      <c r="H346" s="36"/>
      <c r="I346" s="115"/>
      <c r="J346" s="36"/>
      <c r="K346" s="36"/>
      <c r="L346" s="39"/>
      <c r="M346" s="192"/>
      <c r="N346" s="193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134</v>
      </c>
      <c r="AU346" s="17" t="s">
        <v>83</v>
      </c>
    </row>
    <row r="347" spans="1:65" s="2" customFormat="1" ht="19.5" x14ac:dyDescent="0.2">
      <c r="A347" s="34"/>
      <c r="B347" s="35"/>
      <c r="C347" s="36"/>
      <c r="D347" s="190" t="s">
        <v>135</v>
      </c>
      <c r="E347" s="36"/>
      <c r="F347" s="194" t="s">
        <v>541</v>
      </c>
      <c r="G347" s="36"/>
      <c r="H347" s="36"/>
      <c r="I347" s="115"/>
      <c r="J347" s="36"/>
      <c r="K347" s="36"/>
      <c r="L347" s="39"/>
      <c r="M347" s="192"/>
      <c r="N347" s="193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135</v>
      </c>
      <c r="AU347" s="17" t="s">
        <v>83</v>
      </c>
    </row>
    <row r="348" spans="1:65" s="12" customFormat="1" x14ac:dyDescent="0.2">
      <c r="B348" s="195"/>
      <c r="C348" s="196"/>
      <c r="D348" s="190" t="s">
        <v>137</v>
      </c>
      <c r="E348" s="197" t="s">
        <v>35</v>
      </c>
      <c r="F348" s="198" t="s">
        <v>542</v>
      </c>
      <c r="G348" s="196"/>
      <c r="H348" s="199">
        <v>634.00599999999997</v>
      </c>
      <c r="I348" s="200"/>
      <c r="J348" s="196"/>
      <c r="K348" s="196"/>
      <c r="L348" s="201"/>
      <c r="M348" s="202"/>
      <c r="N348" s="203"/>
      <c r="O348" s="203"/>
      <c r="P348" s="203"/>
      <c r="Q348" s="203"/>
      <c r="R348" s="203"/>
      <c r="S348" s="203"/>
      <c r="T348" s="204"/>
      <c r="AT348" s="205" t="s">
        <v>137</v>
      </c>
      <c r="AU348" s="205" t="s">
        <v>83</v>
      </c>
      <c r="AV348" s="12" t="s">
        <v>85</v>
      </c>
      <c r="AW348" s="12" t="s">
        <v>37</v>
      </c>
      <c r="AX348" s="12" t="s">
        <v>83</v>
      </c>
      <c r="AY348" s="205" t="s">
        <v>131</v>
      </c>
    </row>
    <row r="349" spans="1:65" s="2" customFormat="1" ht="24" x14ac:dyDescent="0.2">
      <c r="A349" s="34"/>
      <c r="B349" s="35"/>
      <c r="C349" s="233" t="s">
        <v>543</v>
      </c>
      <c r="D349" s="233" t="s">
        <v>217</v>
      </c>
      <c r="E349" s="234" t="s">
        <v>530</v>
      </c>
      <c r="F349" s="235" t="s">
        <v>531</v>
      </c>
      <c r="G349" s="236" t="s">
        <v>170</v>
      </c>
      <c r="H349" s="237">
        <v>91.944999999999993</v>
      </c>
      <c r="I349" s="238"/>
      <c r="J349" s="239">
        <f>ROUND(I349*H349,2)</f>
        <v>0</v>
      </c>
      <c r="K349" s="235" t="s">
        <v>129</v>
      </c>
      <c r="L349" s="39"/>
      <c r="M349" s="240" t="s">
        <v>35</v>
      </c>
      <c r="N349" s="241" t="s">
        <v>47</v>
      </c>
      <c r="O349" s="64"/>
      <c r="P349" s="186">
        <f>O349*H349</f>
        <v>0</v>
      </c>
      <c r="Q349" s="186">
        <v>0</v>
      </c>
      <c r="R349" s="186">
        <f>Q349*H349</f>
        <v>0</v>
      </c>
      <c r="S349" s="186">
        <v>0</v>
      </c>
      <c r="T349" s="187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8" t="s">
        <v>480</v>
      </c>
      <c r="AT349" s="188" t="s">
        <v>217</v>
      </c>
      <c r="AU349" s="188" t="s">
        <v>83</v>
      </c>
      <c r="AY349" s="17" t="s">
        <v>131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7" t="s">
        <v>83</v>
      </c>
      <c r="BK349" s="189">
        <f>ROUND(I349*H349,2)</f>
        <v>0</v>
      </c>
      <c r="BL349" s="17" t="s">
        <v>480</v>
      </c>
      <c r="BM349" s="188" t="s">
        <v>544</v>
      </c>
    </row>
    <row r="350" spans="1:65" s="2" customFormat="1" ht="29.25" x14ac:dyDescent="0.2">
      <c r="A350" s="34"/>
      <c r="B350" s="35"/>
      <c r="C350" s="36"/>
      <c r="D350" s="190" t="s">
        <v>134</v>
      </c>
      <c r="E350" s="36"/>
      <c r="F350" s="191" t="s">
        <v>533</v>
      </c>
      <c r="G350" s="36"/>
      <c r="H350" s="36"/>
      <c r="I350" s="115"/>
      <c r="J350" s="36"/>
      <c r="K350" s="36"/>
      <c r="L350" s="39"/>
      <c r="M350" s="192"/>
      <c r="N350" s="193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134</v>
      </c>
      <c r="AU350" s="17" t="s">
        <v>83</v>
      </c>
    </row>
    <row r="351" spans="1:65" s="2" customFormat="1" ht="39" x14ac:dyDescent="0.2">
      <c r="A351" s="34"/>
      <c r="B351" s="35"/>
      <c r="C351" s="36"/>
      <c r="D351" s="190" t="s">
        <v>135</v>
      </c>
      <c r="E351" s="36"/>
      <c r="F351" s="194" t="s">
        <v>545</v>
      </c>
      <c r="G351" s="36"/>
      <c r="H351" s="36"/>
      <c r="I351" s="115"/>
      <c r="J351" s="36"/>
      <c r="K351" s="36"/>
      <c r="L351" s="39"/>
      <c r="M351" s="192"/>
      <c r="N351" s="193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135</v>
      </c>
      <c r="AU351" s="17" t="s">
        <v>83</v>
      </c>
    </row>
    <row r="352" spans="1:65" s="12" customFormat="1" x14ac:dyDescent="0.2">
      <c r="B352" s="195"/>
      <c r="C352" s="196"/>
      <c r="D352" s="190" t="s">
        <v>137</v>
      </c>
      <c r="E352" s="197" t="s">
        <v>35</v>
      </c>
      <c r="F352" s="198" t="s">
        <v>546</v>
      </c>
      <c r="G352" s="196"/>
      <c r="H352" s="199">
        <v>91.944999999999993</v>
      </c>
      <c r="I352" s="200"/>
      <c r="J352" s="196"/>
      <c r="K352" s="196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137</v>
      </c>
      <c r="AU352" s="205" t="s">
        <v>83</v>
      </c>
      <c r="AV352" s="12" t="s">
        <v>85</v>
      </c>
      <c r="AW352" s="12" t="s">
        <v>37</v>
      </c>
      <c r="AX352" s="12" t="s">
        <v>83</v>
      </c>
      <c r="AY352" s="205" t="s">
        <v>131</v>
      </c>
    </row>
    <row r="353" spans="1:65" s="2" customFormat="1" ht="24" x14ac:dyDescent="0.2">
      <c r="A353" s="34"/>
      <c r="B353" s="35"/>
      <c r="C353" s="233" t="s">
        <v>547</v>
      </c>
      <c r="D353" s="233" t="s">
        <v>217</v>
      </c>
      <c r="E353" s="234" t="s">
        <v>537</v>
      </c>
      <c r="F353" s="235" t="s">
        <v>538</v>
      </c>
      <c r="G353" s="236" t="s">
        <v>170</v>
      </c>
      <c r="H353" s="237">
        <v>91.944999999999993</v>
      </c>
      <c r="I353" s="238"/>
      <c r="J353" s="239">
        <f>ROUND(I353*H353,2)</f>
        <v>0</v>
      </c>
      <c r="K353" s="235" t="s">
        <v>129</v>
      </c>
      <c r="L353" s="39"/>
      <c r="M353" s="240" t="s">
        <v>35</v>
      </c>
      <c r="N353" s="241" t="s">
        <v>47</v>
      </c>
      <c r="O353" s="64"/>
      <c r="P353" s="186">
        <f>O353*H353</f>
        <v>0</v>
      </c>
      <c r="Q353" s="186">
        <v>0</v>
      </c>
      <c r="R353" s="186">
        <f>Q353*H353</f>
        <v>0</v>
      </c>
      <c r="S353" s="186">
        <v>0</v>
      </c>
      <c r="T353" s="187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8" t="s">
        <v>480</v>
      </c>
      <c r="AT353" s="188" t="s">
        <v>217</v>
      </c>
      <c r="AU353" s="188" t="s">
        <v>83</v>
      </c>
      <c r="AY353" s="17" t="s">
        <v>131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7" t="s">
        <v>83</v>
      </c>
      <c r="BK353" s="189">
        <f>ROUND(I353*H353,2)</f>
        <v>0</v>
      </c>
      <c r="BL353" s="17" t="s">
        <v>480</v>
      </c>
      <c r="BM353" s="188" t="s">
        <v>548</v>
      </c>
    </row>
    <row r="354" spans="1:65" s="2" customFormat="1" ht="58.5" x14ac:dyDescent="0.2">
      <c r="A354" s="34"/>
      <c r="B354" s="35"/>
      <c r="C354" s="36"/>
      <c r="D354" s="190" t="s">
        <v>134</v>
      </c>
      <c r="E354" s="36"/>
      <c r="F354" s="191" t="s">
        <v>540</v>
      </c>
      <c r="G354" s="36"/>
      <c r="H354" s="36"/>
      <c r="I354" s="115"/>
      <c r="J354" s="36"/>
      <c r="K354" s="36"/>
      <c r="L354" s="39"/>
      <c r="M354" s="192"/>
      <c r="N354" s="193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134</v>
      </c>
      <c r="AU354" s="17" t="s">
        <v>83</v>
      </c>
    </row>
    <row r="355" spans="1:65" s="2" customFormat="1" ht="19.5" x14ac:dyDescent="0.2">
      <c r="A355" s="34"/>
      <c r="B355" s="35"/>
      <c r="C355" s="36"/>
      <c r="D355" s="190" t="s">
        <v>135</v>
      </c>
      <c r="E355" s="36"/>
      <c r="F355" s="194" t="s">
        <v>549</v>
      </c>
      <c r="G355" s="36"/>
      <c r="H355" s="36"/>
      <c r="I355" s="115"/>
      <c r="J355" s="36"/>
      <c r="K355" s="36"/>
      <c r="L355" s="39"/>
      <c r="M355" s="192"/>
      <c r="N355" s="193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135</v>
      </c>
      <c r="AU355" s="17" t="s">
        <v>83</v>
      </c>
    </row>
    <row r="356" spans="1:65" s="12" customFormat="1" x14ac:dyDescent="0.2">
      <c r="B356" s="195"/>
      <c r="C356" s="196"/>
      <c r="D356" s="190" t="s">
        <v>137</v>
      </c>
      <c r="E356" s="197" t="s">
        <v>35</v>
      </c>
      <c r="F356" s="198" t="s">
        <v>546</v>
      </c>
      <c r="G356" s="196"/>
      <c r="H356" s="199">
        <v>91.944999999999993</v>
      </c>
      <c r="I356" s="200"/>
      <c r="J356" s="196"/>
      <c r="K356" s="196"/>
      <c r="L356" s="201"/>
      <c r="M356" s="202"/>
      <c r="N356" s="203"/>
      <c r="O356" s="203"/>
      <c r="P356" s="203"/>
      <c r="Q356" s="203"/>
      <c r="R356" s="203"/>
      <c r="S356" s="203"/>
      <c r="T356" s="204"/>
      <c r="AT356" s="205" t="s">
        <v>137</v>
      </c>
      <c r="AU356" s="205" t="s">
        <v>83</v>
      </c>
      <c r="AV356" s="12" t="s">
        <v>85</v>
      </c>
      <c r="AW356" s="12" t="s">
        <v>37</v>
      </c>
      <c r="AX356" s="12" t="s">
        <v>83</v>
      </c>
      <c r="AY356" s="205" t="s">
        <v>131</v>
      </c>
    </row>
    <row r="357" spans="1:65" s="2" customFormat="1" ht="24" x14ac:dyDescent="0.2">
      <c r="A357" s="34"/>
      <c r="B357" s="35"/>
      <c r="C357" s="233" t="s">
        <v>550</v>
      </c>
      <c r="D357" s="233" t="s">
        <v>217</v>
      </c>
      <c r="E357" s="234" t="s">
        <v>537</v>
      </c>
      <c r="F357" s="235" t="s">
        <v>538</v>
      </c>
      <c r="G357" s="236" t="s">
        <v>170</v>
      </c>
      <c r="H357" s="237">
        <v>170.72399999999999</v>
      </c>
      <c r="I357" s="238"/>
      <c r="J357" s="239">
        <f>ROUND(I357*H357,2)</f>
        <v>0</v>
      </c>
      <c r="K357" s="235" t="s">
        <v>129</v>
      </c>
      <c r="L357" s="39"/>
      <c r="M357" s="240" t="s">
        <v>35</v>
      </c>
      <c r="N357" s="241" t="s">
        <v>47</v>
      </c>
      <c r="O357" s="64"/>
      <c r="P357" s="186">
        <f>O357*H357</f>
        <v>0</v>
      </c>
      <c r="Q357" s="186">
        <v>0</v>
      </c>
      <c r="R357" s="186">
        <f>Q357*H357</f>
        <v>0</v>
      </c>
      <c r="S357" s="186">
        <v>0</v>
      </c>
      <c r="T357" s="18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88" t="s">
        <v>480</v>
      </c>
      <c r="AT357" s="188" t="s">
        <v>217</v>
      </c>
      <c r="AU357" s="188" t="s">
        <v>83</v>
      </c>
      <c r="AY357" s="17" t="s">
        <v>131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7" t="s">
        <v>83</v>
      </c>
      <c r="BK357" s="189">
        <f>ROUND(I357*H357,2)</f>
        <v>0</v>
      </c>
      <c r="BL357" s="17" t="s">
        <v>480</v>
      </c>
      <c r="BM357" s="188" t="s">
        <v>551</v>
      </c>
    </row>
    <row r="358" spans="1:65" s="2" customFormat="1" ht="58.5" x14ac:dyDescent="0.2">
      <c r="A358" s="34"/>
      <c r="B358" s="35"/>
      <c r="C358" s="36"/>
      <c r="D358" s="190" t="s">
        <v>134</v>
      </c>
      <c r="E358" s="36"/>
      <c r="F358" s="191" t="s">
        <v>540</v>
      </c>
      <c r="G358" s="36"/>
      <c r="H358" s="36"/>
      <c r="I358" s="115"/>
      <c r="J358" s="36"/>
      <c r="K358" s="36"/>
      <c r="L358" s="39"/>
      <c r="M358" s="192"/>
      <c r="N358" s="193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134</v>
      </c>
      <c r="AU358" s="17" t="s">
        <v>83</v>
      </c>
    </row>
    <row r="359" spans="1:65" s="2" customFormat="1" ht="39" x14ac:dyDescent="0.2">
      <c r="A359" s="34"/>
      <c r="B359" s="35"/>
      <c r="C359" s="36"/>
      <c r="D359" s="190" t="s">
        <v>135</v>
      </c>
      <c r="E359" s="36"/>
      <c r="F359" s="194" t="s">
        <v>552</v>
      </c>
      <c r="G359" s="36"/>
      <c r="H359" s="36"/>
      <c r="I359" s="115"/>
      <c r="J359" s="36"/>
      <c r="K359" s="36"/>
      <c r="L359" s="39"/>
      <c r="M359" s="192"/>
      <c r="N359" s="193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135</v>
      </c>
      <c r="AU359" s="17" t="s">
        <v>83</v>
      </c>
    </row>
    <row r="360" spans="1:65" s="12" customFormat="1" x14ac:dyDescent="0.2">
      <c r="B360" s="195"/>
      <c r="C360" s="196"/>
      <c r="D360" s="190" t="s">
        <v>137</v>
      </c>
      <c r="E360" s="197" t="s">
        <v>35</v>
      </c>
      <c r="F360" s="198" t="s">
        <v>553</v>
      </c>
      <c r="G360" s="196"/>
      <c r="H360" s="199">
        <v>110.245</v>
      </c>
      <c r="I360" s="200"/>
      <c r="J360" s="196"/>
      <c r="K360" s="196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137</v>
      </c>
      <c r="AU360" s="205" t="s">
        <v>83</v>
      </c>
      <c r="AV360" s="12" t="s">
        <v>85</v>
      </c>
      <c r="AW360" s="12" t="s">
        <v>37</v>
      </c>
      <c r="AX360" s="12" t="s">
        <v>76</v>
      </c>
      <c r="AY360" s="205" t="s">
        <v>131</v>
      </c>
    </row>
    <row r="361" spans="1:65" s="12" customFormat="1" x14ac:dyDescent="0.2">
      <c r="B361" s="195"/>
      <c r="C361" s="196"/>
      <c r="D361" s="190" t="s">
        <v>137</v>
      </c>
      <c r="E361" s="197" t="s">
        <v>35</v>
      </c>
      <c r="F361" s="198" t="s">
        <v>554</v>
      </c>
      <c r="G361" s="196"/>
      <c r="H361" s="199">
        <v>18</v>
      </c>
      <c r="I361" s="200"/>
      <c r="J361" s="196"/>
      <c r="K361" s="196"/>
      <c r="L361" s="201"/>
      <c r="M361" s="202"/>
      <c r="N361" s="203"/>
      <c r="O361" s="203"/>
      <c r="P361" s="203"/>
      <c r="Q361" s="203"/>
      <c r="R361" s="203"/>
      <c r="S361" s="203"/>
      <c r="T361" s="204"/>
      <c r="AT361" s="205" t="s">
        <v>137</v>
      </c>
      <c r="AU361" s="205" t="s">
        <v>83</v>
      </c>
      <c r="AV361" s="12" t="s">
        <v>85</v>
      </c>
      <c r="AW361" s="12" t="s">
        <v>37</v>
      </c>
      <c r="AX361" s="12" t="s">
        <v>76</v>
      </c>
      <c r="AY361" s="205" t="s">
        <v>131</v>
      </c>
    </row>
    <row r="362" spans="1:65" s="12" customFormat="1" x14ac:dyDescent="0.2">
      <c r="B362" s="195"/>
      <c r="C362" s="196"/>
      <c r="D362" s="190" t="s">
        <v>137</v>
      </c>
      <c r="E362" s="197" t="s">
        <v>35</v>
      </c>
      <c r="F362" s="198" t="s">
        <v>555</v>
      </c>
      <c r="G362" s="196"/>
      <c r="H362" s="199">
        <v>39.878999999999998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137</v>
      </c>
      <c r="AU362" s="205" t="s">
        <v>83</v>
      </c>
      <c r="AV362" s="12" t="s">
        <v>85</v>
      </c>
      <c r="AW362" s="12" t="s">
        <v>37</v>
      </c>
      <c r="AX362" s="12" t="s">
        <v>76</v>
      </c>
      <c r="AY362" s="205" t="s">
        <v>131</v>
      </c>
    </row>
    <row r="363" spans="1:65" s="12" customFormat="1" x14ac:dyDescent="0.2">
      <c r="B363" s="195"/>
      <c r="C363" s="196"/>
      <c r="D363" s="190" t="s">
        <v>137</v>
      </c>
      <c r="E363" s="197" t="s">
        <v>35</v>
      </c>
      <c r="F363" s="198" t="s">
        <v>556</v>
      </c>
      <c r="G363" s="196"/>
      <c r="H363" s="199">
        <v>2.6</v>
      </c>
      <c r="I363" s="200"/>
      <c r="J363" s="196"/>
      <c r="K363" s="196"/>
      <c r="L363" s="201"/>
      <c r="M363" s="202"/>
      <c r="N363" s="203"/>
      <c r="O363" s="203"/>
      <c r="P363" s="203"/>
      <c r="Q363" s="203"/>
      <c r="R363" s="203"/>
      <c r="S363" s="203"/>
      <c r="T363" s="204"/>
      <c r="AT363" s="205" t="s">
        <v>137</v>
      </c>
      <c r="AU363" s="205" t="s">
        <v>83</v>
      </c>
      <c r="AV363" s="12" t="s">
        <v>85</v>
      </c>
      <c r="AW363" s="12" t="s">
        <v>37</v>
      </c>
      <c r="AX363" s="12" t="s">
        <v>76</v>
      </c>
      <c r="AY363" s="205" t="s">
        <v>131</v>
      </c>
    </row>
    <row r="364" spans="1:65" s="13" customFormat="1" x14ac:dyDescent="0.2">
      <c r="B364" s="206"/>
      <c r="C364" s="207"/>
      <c r="D364" s="190" t="s">
        <v>137</v>
      </c>
      <c r="E364" s="208" t="s">
        <v>35</v>
      </c>
      <c r="F364" s="209" t="s">
        <v>166</v>
      </c>
      <c r="G364" s="207"/>
      <c r="H364" s="210">
        <v>170.72399999999999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137</v>
      </c>
      <c r="AU364" s="216" t="s">
        <v>83</v>
      </c>
      <c r="AV364" s="13" t="s">
        <v>132</v>
      </c>
      <c r="AW364" s="13" t="s">
        <v>37</v>
      </c>
      <c r="AX364" s="13" t="s">
        <v>83</v>
      </c>
      <c r="AY364" s="216" t="s">
        <v>131</v>
      </c>
    </row>
    <row r="365" spans="1:65" s="2" customFormat="1" ht="24" x14ac:dyDescent="0.2">
      <c r="A365" s="34"/>
      <c r="B365" s="35"/>
      <c r="C365" s="233" t="s">
        <v>557</v>
      </c>
      <c r="D365" s="233" t="s">
        <v>217</v>
      </c>
      <c r="E365" s="234" t="s">
        <v>530</v>
      </c>
      <c r="F365" s="235" t="s">
        <v>531</v>
      </c>
      <c r="G365" s="236" t="s">
        <v>170</v>
      </c>
      <c r="H365" s="237">
        <v>124.563</v>
      </c>
      <c r="I365" s="238"/>
      <c r="J365" s="239">
        <f>ROUND(I365*H365,2)</f>
        <v>0</v>
      </c>
      <c r="K365" s="235" t="s">
        <v>129</v>
      </c>
      <c r="L365" s="39"/>
      <c r="M365" s="240" t="s">
        <v>35</v>
      </c>
      <c r="N365" s="241" t="s">
        <v>47</v>
      </c>
      <c r="O365" s="64"/>
      <c r="P365" s="186">
        <f>O365*H365</f>
        <v>0</v>
      </c>
      <c r="Q365" s="186">
        <v>0</v>
      </c>
      <c r="R365" s="186">
        <f>Q365*H365</f>
        <v>0</v>
      </c>
      <c r="S365" s="186">
        <v>0</v>
      </c>
      <c r="T365" s="187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8" t="s">
        <v>480</v>
      </c>
      <c r="AT365" s="188" t="s">
        <v>217</v>
      </c>
      <c r="AU365" s="188" t="s">
        <v>83</v>
      </c>
      <c r="AY365" s="17" t="s">
        <v>131</v>
      </c>
      <c r="BE365" s="189">
        <f>IF(N365="základní",J365,0)</f>
        <v>0</v>
      </c>
      <c r="BF365" s="189">
        <f>IF(N365="snížená",J365,0)</f>
        <v>0</v>
      </c>
      <c r="BG365" s="189">
        <f>IF(N365="zákl. přenesená",J365,0)</f>
        <v>0</v>
      </c>
      <c r="BH365" s="189">
        <f>IF(N365="sníž. přenesená",J365,0)</f>
        <v>0</v>
      </c>
      <c r="BI365" s="189">
        <f>IF(N365="nulová",J365,0)</f>
        <v>0</v>
      </c>
      <c r="BJ365" s="17" t="s">
        <v>83</v>
      </c>
      <c r="BK365" s="189">
        <f>ROUND(I365*H365,2)</f>
        <v>0</v>
      </c>
      <c r="BL365" s="17" t="s">
        <v>480</v>
      </c>
      <c r="BM365" s="188" t="s">
        <v>558</v>
      </c>
    </row>
    <row r="366" spans="1:65" s="2" customFormat="1" ht="29.25" x14ac:dyDescent="0.2">
      <c r="A366" s="34"/>
      <c r="B366" s="35"/>
      <c r="C366" s="36"/>
      <c r="D366" s="190" t="s">
        <v>134</v>
      </c>
      <c r="E366" s="36"/>
      <c r="F366" s="191" t="s">
        <v>533</v>
      </c>
      <c r="G366" s="36"/>
      <c r="H366" s="36"/>
      <c r="I366" s="115"/>
      <c r="J366" s="36"/>
      <c r="K366" s="36"/>
      <c r="L366" s="39"/>
      <c r="M366" s="192"/>
      <c r="N366" s="193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134</v>
      </c>
      <c r="AU366" s="17" t="s">
        <v>83</v>
      </c>
    </row>
    <row r="367" spans="1:65" s="2" customFormat="1" ht="39" x14ac:dyDescent="0.2">
      <c r="A367" s="34"/>
      <c r="B367" s="35"/>
      <c r="C367" s="36"/>
      <c r="D367" s="190" t="s">
        <v>135</v>
      </c>
      <c r="E367" s="36"/>
      <c r="F367" s="194" t="s">
        <v>559</v>
      </c>
      <c r="G367" s="36"/>
      <c r="H367" s="36"/>
      <c r="I367" s="115"/>
      <c r="J367" s="36"/>
      <c r="K367" s="36"/>
      <c r="L367" s="39"/>
      <c r="M367" s="192"/>
      <c r="N367" s="193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135</v>
      </c>
      <c r="AU367" s="17" t="s">
        <v>83</v>
      </c>
    </row>
    <row r="368" spans="1:65" s="12" customFormat="1" x14ac:dyDescent="0.2">
      <c r="B368" s="195"/>
      <c r="C368" s="196"/>
      <c r="D368" s="190" t="s">
        <v>137</v>
      </c>
      <c r="E368" s="197" t="s">
        <v>35</v>
      </c>
      <c r="F368" s="198" t="s">
        <v>560</v>
      </c>
      <c r="G368" s="196"/>
      <c r="H368" s="199">
        <v>110.58499999999999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137</v>
      </c>
      <c r="AU368" s="205" t="s">
        <v>83</v>
      </c>
      <c r="AV368" s="12" t="s">
        <v>85</v>
      </c>
      <c r="AW368" s="12" t="s">
        <v>37</v>
      </c>
      <c r="AX368" s="12" t="s">
        <v>76</v>
      </c>
      <c r="AY368" s="205" t="s">
        <v>131</v>
      </c>
    </row>
    <row r="369" spans="1:65" s="12" customFormat="1" x14ac:dyDescent="0.2">
      <c r="B369" s="195"/>
      <c r="C369" s="196"/>
      <c r="D369" s="190" t="s">
        <v>137</v>
      </c>
      <c r="E369" s="197" t="s">
        <v>35</v>
      </c>
      <c r="F369" s="198" t="s">
        <v>561</v>
      </c>
      <c r="G369" s="196"/>
      <c r="H369" s="199">
        <v>13.978</v>
      </c>
      <c r="I369" s="200"/>
      <c r="J369" s="196"/>
      <c r="K369" s="196"/>
      <c r="L369" s="201"/>
      <c r="M369" s="202"/>
      <c r="N369" s="203"/>
      <c r="O369" s="203"/>
      <c r="P369" s="203"/>
      <c r="Q369" s="203"/>
      <c r="R369" s="203"/>
      <c r="S369" s="203"/>
      <c r="T369" s="204"/>
      <c r="AT369" s="205" t="s">
        <v>137</v>
      </c>
      <c r="AU369" s="205" t="s">
        <v>83</v>
      </c>
      <c r="AV369" s="12" t="s">
        <v>85</v>
      </c>
      <c r="AW369" s="12" t="s">
        <v>37</v>
      </c>
      <c r="AX369" s="12" t="s">
        <v>76</v>
      </c>
      <c r="AY369" s="205" t="s">
        <v>131</v>
      </c>
    </row>
    <row r="370" spans="1:65" s="13" customFormat="1" x14ac:dyDescent="0.2">
      <c r="B370" s="206"/>
      <c r="C370" s="207"/>
      <c r="D370" s="190" t="s">
        <v>137</v>
      </c>
      <c r="E370" s="208" t="s">
        <v>35</v>
      </c>
      <c r="F370" s="209" t="s">
        <v>166</v>
      </c>
      <c r="G370" s="207"/>
      <c r="H370" s="210">
        <v>124.563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137</v>
      </c>
      <c r="AU370" s="216" t="s">
        <v>83</v>
      </c>
      <c r="AV370" s="13" t="s">
        <v>132</v>
      </c>
      <c r="AW370" s="13" t="s">
        <v>37</v>
      </c>
      <c r="AX370" s="13" t="s">
        <v>83</v>
      </c>
      <c r="AY370" s="216" t="s">
        <v>131</v>
      </c>
    </row>
    <row r="371" spans="1:65" s="2" customFormat="1" ht="24" x14ac:dyDescent="0.2">
      <c r="A371" s="34"/>
      <c r="B371" s="35"/>
      <c r="C371" s="233" t="s">
        <v>562</v>
      </c>
      <c r="D371" s="233" t="s">
        <v>217</v>
      </c>
      <c r="E371" s="234" t="s">
        <v>563</v>
      </c>
      <c r="F371" s="235" t="s">
        <v>564</v>
      </c>
      <c r="G371" s="236" t="s">
        <v>170</v>
      </c>
      <c r="H371" s="237">
        <v>124.563</v>
      </c>
      <c r="I371" s="238"/>
      <c r="J371" s="239">
        <f>ROUND(I371*H371,2)</f>
        <v>0</v>
      </c>
      <c r="K371" s="235" t="s">
        <v>129</v>
      </c>
      <c r="L371" s="39"/>
      <c r="M371" s="240" t="s">
        <v>35</v>
      </c>
      <c r="N371" s="241" t="s">
        <v>47</v>
      </c>
      <c r="O371" s="64"/>
      <c r="P371" s="186">
        <f>O371*H371</f>
        <v>0</v>
      </c>
      <c r="Q371" s="186">
        <v>0</v>
      </c>
      <c r="R371" s="186">
        <f>Q371*H371</f>
        <v>0</v>
      </c>
      <c r="S371" s="186">
        <v>0</v>
      </c>
      <c r="T371" s="187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8" t="s">
        <v>480</v>
      </c>
      <c r="AT371" s="188" t="s">
        <v>217</v>
      </c>
      <c r="AU371" s="188" t="s">
        <v>83</v>
      </c>
      <c r="AY371" s="17" t="s">
        <v>131</v>
      </c>
      <c r="BE371" s="189">
        <f>IF(N371="základní",J371,0)</f>
        <v>0</v>
      </c>
      <c r="BF371" s="189">
        <f>IF(N371="snížená",J371,0)</f>
        <v>0</v>
      </c>
      <c r="BG371" s="189">
        <f>IF(N371="zákl. přenesená",J371,0)</f>
        <v>0</v>
      </c>
      <c r="BH371" s="189">
        <f>IF(N371="sníž. přenesená",J371,0)</f>
        <v>0</v>
      </c>
      <c r="BI371" s="189">
        <f>IF(N371="nulová",J371,0)</f>
        <v>0</v>
      </c>
      <c r="BJ371" s="17" t="s">
        <v>83</v>
      </c>
      <c r="BK371" s="189">
        <f>ROUND(I371*H371,2)</f>
        <v>0</v>
      </c>
      <c r="BL371" s="17" t="s">
        <v>480</v>
      </c>
      <c r="BM371" s="188" t="s">
        <v>565</v>
      </c>
    </row>
    <row r="372" spans="1:65" s="2" customFormat="1" ht="58.5" x14ac:dyDescent="0.2">
      <c r="A372" s="34"/>
      <c r="B372" s="35"/>
      <c r="C372" s="36"/>
      <c r="D372" s="190" t="s">
        <v>134</v>
      </c>
      <c r="E372" s="36"/>
      <c r="F372" s="191" t="s">
        <v>566</v>
      </c>
      <c r="G372" s="36"/>
      <c r="H372" s="36"/>
      <c r="I372" s="115"/>
      <c r="J372" s="36"/>
      <c r="K372" s="36"/>
      <c r="L372" s="39"/>
      <c r="M372" s="192"/>
      <c r="N372" s="193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134</v>
      </c>
      <c r="AU372" s="17" t="s">
        <v>83</v>
      </c>
    </row>
    <row r="373" spans="1:65" s="2" customFormat="1" ht="19.5" x14ac:dyDescent="0.2">
      <c r="A373" s="34"/>
      <c r="B373" s="35"/>
      <c r="C373" s="36"/>
      <c r="D373" s="190" t="s">
        <v>135</v>
      </c>
      <c r="E373" s="36"/>
      <c r="F373" s="194" t="s">
        <v>567</v>
      </c>
      <c r="G373" s="36"/>
      <c r="H373" s="36"/>
      <c r="I373" s="115"/>
      <c r="J373" s="36"/>
      <c r="K373" s="36"/>
      <c r="L373" s="39"/>
      <c r="M373" s="192"/>
      <c r="N373" s="193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135</v>
      </c>
      <c r="AU373" s="17" t="s">
        <v>83</v>
      </c>
    </row>
    <row r="374" spans="1:65" s="12" customFormat="1" x14ac:dyDescent="0.2">
      <c r="B374" s="195"/>
      <c r="C374" s="196"/>
      <c r="D374" s="190" t="s">
        <v>137</v>
      </c>
      <c r="E374" s="197" t="s">
        <v>35</v>
      </c>
      <c r="F374" s="198" t="s">
        <v>560</v>
      </c>
      <c r="G374" s="196"/>
      <c r="H374" s="199">
        <v>110.58499999999999</v>
      </c>
      <c r="I374" s="200"/>
      <c r="J374" s="196"/>
      <c r="K374" s="196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137</v>
      </c>
      <c r="AU374" s="205" t="s">
        <v>83</v>
      </c>
      <c r="AV374" s="12" t="s">
        <v>85</v>
      </c>
      <c r="AW374" s="12" t="s">
        <v>37</v>
      </c>
      <c r="AX374" s="12" t="s">
        <v>76</v>
      </c>
      <c r="AY374" s="205" t="s">
        <v>131</v>
      </c>
    </row>
    <row r="375" spans="1:65" s="12" customFormat="1" x14ac:dyDescent="0.2">
      <c r="B375" s="195"/>
      <c r="C375" s="196"/>
      <c r="D375" s="190" t="s">
        <v>137</v>
      </c>
      <c r="E375" s="197" t="s">
        <v>35</v>
      </c>
      <c r="F375" s="198" t="s">
        <v>561</v>
      </c>
      <c r="G375" s="196"/>
      <c r="H375" s="199">
        <v>13.978</v>
      </c>
      <c r="I375" s="200"/>
      <c r="J375" s="196"/>
      <c r="K375" s="196"/>
      <c r="L375" s="201"/>
      <c r="M375" s="202"/>
      <c r="N375" s="203"/>
      <c r="O375" s="203"/>
      <c r="P375" s="203"/>
      <c r="Q375" s="203"/>
      <c r="R375" s="203"/>
      <c r="S375" s="203"/>
      <c r="T375" s="204"/>
      <c r="AT375" s="205" t="s">
        <v>137</v>
      </c>
      <c r="AU375" s="205" t="s">
        <v>83</v>
      </c>
      <c r="AV375" s="12" t="s">
        <v>85</v>
      </c>
      <c r="AW375" s="12" t="s">
        <v>37</v>
      </c>
      <c r="AX375" s="12" t="s">
        <v>76</v>
      </c>
      <c r="AY375" s="205" t="s">
        <v>131</v>
      </c>
    </row>
    <row r="376" spans="1:65" s="13" customFormat="1" x14ac:dyDescent="0.2">
      <c r="B376" s="206"/>
      <c r="C376" s="207"/>
      <c r="D376" s="190" t="s">
        <v>137</v>
      </c>
      <c r="E376" s="208" t="s">
        <v>35</v>
      </c>
      <c r="F376" s="209" t="s">
        <v>166</v>
      </c>
      <c r="G376" s="207"/>
      <c r="H376" s="210">
        <v>124.563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137</v>
      </c>
      <c r="AU376" s="216" t="s">
        <v>83</v>
      </c>
      <c r="AV376" s="13" t="s">
        <v>132</v>
      </c>
      <c r="AW376" s="13" t="s">
        <v>37</v>
      </c>
      <c r="AX376" s="13" t="s">
        <v>83</v>
      </c>
      <c r="AY376" s="216" t="s">
        <v>131</v>
      </c>
    </row>
    <row r="377" spans="1:65" s="2" customFormat="1" ht="24" x14ac:dyDescent="0.2">
      <c r="A377" s="34"/>
      <c r="B377" s="35"/>
      <c r="C377" s="233" t="s">
        <v>568</v>
      </c>
      <c r="D377" s="233" t="s">
        <v>217</v>
      </c>
      <c r="E377" s="234" t="s">
        <v>569</v>
      </c>
      <c r="F377" s="235" t="s">
        <v>570</v>
      </c>
      <c r="G377" s="236" t="s">
        <v>170</v>
      </c>
      <c r="H377" s="237">
        <v>7.7</v>
      </c>
      <c r="I377" s="238"/>
      <c r="J377" s="239">
        <f>ROUND(I377*H377,2)</f>
        <v>0</v>
      </c>
      <c r="K377" s="235" t="s">
        <v>129</v>
      </c>
      <c r="L377" s="39"/>
      <c r="M377" s="240" t="s">
        <v>35</v>
      </c>
      <c r="N377" s="241" t="s">
        <v>47</v>
      </c>
      <c r="O377" s="64"/>
      <c r="P377" s="186">
        <f>O377*H377</f>
        <v>0</v>
      </c>
      <c r="Q377" s="186">
        <v>0</v>
      </c>
      <c r="R377" s="186">
        <f>Q377*H377</f>
        <v>0</v>
      </c>
      <c r="S377" s="186">
        <v>0</v>
      </c>
      <c r="T377" s="187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8" t="s">
        <v>480</v>
      </c>
      <c r="AT377" s="188" t="s">
        <v>217</v>
      </c>
      <c r="AU377" s="188" t="s">
        <v>83</v>
      </c>
      <c r="AY377" s="17" t="s">
        <v>131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17" t="s">
        <v>83</v>
      </c>
      <c r="BK377" s="189">
        <f>ROUND(I377*H377,2)</f>
        <v>0</v>
      </c>
      <c r="BL377" s="17" t="s">
        <v>480</v>
      </c>
      <c r="BM377" s="188" t="s">
        <v>571</v>
      </c>
    </row>
    <row r="378" spans="1:65" s="2" customFormat="1" ht="29.25" x14ac:dyDescent="0.2">
      <c r="A378" s="34"/>
      <c r="B378" s="35"/>
      <c r="C378" s="36"/>
      <c r="D378" s="190" t="s">
        <v>134</v>
      </c>
      <c r="E378" s="36"/>
      <c r="F378" s="191" t="s">
        <v>572</v>
      </c>
      <c r="G378" s="36"/>
      <c r="H378" s="36"/>
      <c r="I378" s="115"/>
      <c r="J378" s="36"/>
      <c r="K378" s="36"/>
      <c r="L378" s="39"/>
      <c r="M378" s="192"/>
      <c r="N378" s="193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134</v>
      </c>
      <c r="AU378" s="17" t="s">
        <v>83</v>
      </c>
    </row>
    <row r="379" spans="1:65" s="2" customFormat="1" ht="48.75" x14ac:dyDescent="0.2">
      <c r="A379" s="34"/>
      <c r="B379" s="35"/>
      <c r="C379" s="36"/>
      <c r="D379" s="190" t="s">
        <v>135</v>
      </c>
      <c r="E379" s="36"/>
      <c r="F379" s="194" t="s">
        <v>573</v>
      </c>
      <c r="G379" s="36"/>
      <c r="H379" s="36"/>
      <c r="I379" s="115"/>
      <c r="J379" s="36"/>
      <c r="K379" s="36"/>
      <c r="L379" s="39"/>
      <c r="M379" s="192"/>
      <c r="N379" s="193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135</v>
      </c>
      <c r="AU379" s="17" t="s">
        <v>83</v>
      </c>
    </row>
    <row r="380" spans="1:65" s="12" customFormat="1" x14ac:dyDescent="0.2">
      <c r="B380" s="195"/>
      <c r="C380" s="196"/>
      <c r="D380" s="190" t="s">
        <v>137</v>
      </c>
      <c r="E380" s="197" t="s">
        <v>35</v>
      </c>
      <c r="F380" s="198" t="s">
        <v>574</v>
      </c>
      <c r="G380" s="196"/>
      <c r="H380" s="199">
        <v>7.7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137</v>
      </c>
      <c r="AU380" s="205" t="s">
        <v>83</v>
      </c>
      <c r="AV380" s="12" t="s">
        <v>85</v>
      </c>
      <c r="AW380" s="12" t="s">
        <v>37</v>
      </c>
      <c r="AX380" s="12" t="s">
        <v>83</v>
      </c>
      <c r="AY380" s="205" t="s">
        <v>131</v>
      </c>
    </row>
    <row r="381" spans="1:65" s="2" customFormat="1" ht="24" x14ac:dyDescent="0.2">
      <c r="A381" s="34"/>
      <c r="B381" s="35"/>
      <c r="C381" s="233" t="s">
        <v>575</v>
      </c>
      <c r="D381" s="233" t="s">
        <v>217</v>
      </c>
      <c r="E381" s="234" t="s">
        <v>576</v>
      </c>
      <c r="F381" s="235" t="s">
        <v>577</v>
      </c>
      <c r="G381" s="236" t="s">
        <v>170</v>
      </c>
      <c r="H381" s="237">
        <v>110.58499999999999</v>
      </c>
      <c r="I381" s="238"/>
      <c r="J381" s="239">
        <f>ROUND(I381*H381,2)</f>
        <v>0</v>
      </c>
      <c r="K381" s="235" t="s">
        <v>129</v>
      </c>
      <c r="L381" s="39"/>
      <c r="M381" s="240" t="s">
        <v>35</v>
      </c>
      <c r="N381" s="241" t="s">
        <v>47</v>
      </c>
      <c r="O381" s="64"/>
      <c r="P381" s="186">
        <f>O381*H381</f>
        <v>0</v>
      </c>
      <c r="Q381" s="186">
        <v>0</v>
      </c>
      <c r="R381" s="186">
        <f>Q381*H381</f>
        <v>0</v>
      </c>
      <c r="S381" s="186">
        <v>0</v>
      </c>
      <c r="T381" s="187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8" t="s">
        <v>480</v>
      </c>
      <c r="AT381" s="188" t="s">
        <v>217</v>
      </c>
      <c r="AU381" s="188" t="s">
        <v>83</v>
      </c>
      <c r="AY381" s="17" t="s">
        <v>131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17" t="s">
        <v>83</v>
      </c>
      <c r="BK381" s="189">
        <f>ROUND(I381*H381,2)</f>
        <v>0</v>
      </c>
      <c r="BL381" s="17" t="s">
        <v>480</v>
      </c>
      <c r="BM381" s="188" t="s">
        <v>578</v>
      </c>
    </row>
    <row r="382" spans="1:65" s="2" customFormat="1" ht="29.25" x14ac:dyDescent="0.2">
      <c r="A382" s="34"/>
      <c r="B382" s="35"/>
      <c r="C382" s="36"/>
      <c r="D382" s="190" t="s">
        <v>134</v>
      </c>
      <c r="E382" s="36"/>
      <c r="F382" s="191" t="s">
        <v>579</v>
      </c>
      <c r="G382" s="36"/>
      <c r="H382" s="36"/>
      <c r="I382" s="115"/>
      <c r="J382" s="36"/>
      <c r="K382" s="36"/>
      <c r="L382" s="39"/>
      <c r="M382" s="192"/>
      <c r="N382" s="193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134</v>
      </c>
      <c r="AU382" s="17" t="s">
        <v>83</v>
      </c>
    </row>
    <row r="383" spans="1:65" s="2" customFormat="1" ht="19.5" x14ac:dyDescent="0.2">
      <c r="A383" s="34"/>
      <c r="B383" s="35"/>
      <c r="C383" s="36"/>
      <c r="D383" s="190" t="s">
        <v>135</v>
      </c>
      <c r="E383" s="36"/>
      <c r="F383" s="194" t="s">
        <v>580</v>
      </c>
      <c r="G383" s="36"/>
      <c r="H383" s="36"/>
      <c r="I383" s="115"/>
      <c r="J383" s="36"/>
      <c r="K383" s="36"/>
      <c r="L383" s="39"/>
      <c r="M383" s="192"/>
      <c r="N383" s="193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135</v>
      </c>
      <c r="AU383" s="17" t="s">
        <v>83</v>
      </c>
    </row>
    <row r="384" spans="1:65" s="12" customFormat="1" x14ac:dyDescent="0.2">
      <c r="B384" s="195"/>
      <c r="C384" s="196"/>
      <c r="D384" s="190" t="s">
        <v>137</v>
      </c>
      <c r="E384" s="197" t="s">
        <v>35</v>
      </c>
      <c r="F384" s="198" t="s">
        <v>560</v>
      </c>
      <c r="G384" s="196"/>
      <c r="H384" s="199">
        <v>110.58499999999999</v>
      </c>
      <c r="I384" s="200"/>
      <c r="J384" s="196"/>
      <c r="K384" s="196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137</v>
      </c>
      <c r="AU384" s="205" t="s">
        <v>83</v>
      </c>
      <c r="AV384" s="12" t="s">
        <v>85</v>
      </c>
      <c r="AW384" s="12" t="s">
        <v>37</v>
      </c>
      <c r="AX384" s="12" t="s">
        <v>83</v>
      </c>
      <c r="AY384" s="205" t="s">
        <v>131</v>
      </c>
    </row>
    <row r="385" spans="1:65" s="2" customFormat="1" ht="24" x14ac:dyDescent="0.2">
      <c r="A385" s="34"/>
      <c r="B385" s="35"/>
      <c r="C385" s="233" t="s">
        <v>581</v>
      </c>
      <c r="D385" s="233" t="s">
        <v>217</v>
      </c>
      <c r="E385" s="234" t="s">
        <v>582</v>
      </c>
      <c r="F385" s="235" t="s">
        <v>583</v>
      </c>
      <c r="G385" s="236" t="s">
        <v>170</v>
      </c>
      <c r="H385" s="237">
        <v>0.71799999999999997</v>
      </c>
      <c r="I385" s="238"/>
      <c r="J385" s="239">
        <f>ROUND(I385*H385,2)</f>
        <v>0</v>
      </c>
      <c r="K385" s="235" t="s">
        <v>129</v>
      </c>
      <c r="L385" s="39"/>
      <c r="M385" s="240" t="s">
        <v>35</v>
      </c>
      <c r="N385" s="241" t="s">
        <v>47</v>
      </c>
      <c r="O385" s="64"/>
      <c r="P385" s="186">
        <f>O385*H385</f>
        <v>0</v>
      </c>
      <c r="Q385" s="186">
        <v>0</v>
      </c>
      <c r="R385" s="186">
        <f>Q385*H385</f>
        <v>0</v>
      </c>
      <c r="S385" s="186">
        <v>0</v>
      </c>
      <c r="T385" s="187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8" t="s">
        <v>480</v>
      </c>
      <c r="AT385" s="188" t="s">
        <v>217</v>
      </c>
      <c r="AU385" s="188" t="s">
        <v>83</v>
      </c>
      <c r="AY385" s="17" t="s">
        <v>131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17" t="s">
        <v>83</v>
      </c>
      <c r="BK385" s="189">
        <f>ROUND(I385*H385,2)</f>
        <v>0</v>
      </c>
      <c r="BL385" s="17" t="s">
        <v>480</v>
      </c>
      <c r="BM385" s="188" t="s">
        <v>584</v>
      </c>
    </row>
    <row r="386" spans="1:65" s="2" customFormat="1" ht="29.25" x14ac:dyDescent="0.2">
      <c r="A386" s="34"/>
      <c r="B386" s="35"/>
      <c r="C386" s="36"/>
      <c r="D386" s="190" t="s">
        <v>134</v>
      </c>
      <c r="E386" s="36"/>
      <c r="F386" s="191" t="s">
        <v>585</v>
      </c>
      <c r="G386" s="36"/>
      <c r="H386" s="36"/>
      <c r="I386" s="115"/>
      <c r="J386" s="36"/>
      <c r="K386" s="36"/>
      <c r="L386" s="39"/>
      <c r="M386" s="192"/>
      <c r="N386" s="193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134</v>
      </c>
      <c r="AU386" s="17" t="s">
        <v>83</v>
      </c>
    </row>
    <row r="387" spans="1:65" s="12" customFormat="1" x14ac:dyDescent="0.2">
      <c r="B387" s="195"/>
      <c r="C387" s="196"/>
      <c r="D387" s="190" t="s">
        <v>137</v>
      </c>
      <c r="E387" s="197" t="s">
        <v>35</v>
      </c>
      <c r="F387" s="198" t="s">
        <v>586</v>
      </c>
      <c r="G387" s="196"/>
      <c r="H387" s="199">
        <v>0.71799999999999997</v>
      </c>
      <c r="I387" s="200"/>
      <c r="J387" s="196"/>
      <c r="K387" s="196"/>
      <c r="L387" s="201"/>
      <c r="M387" s="202"/>
      <c r="N387" s="203"/>
      <c r="O387" s="203"/>
      <c r="P387" s="203"/>
      <c r="Q387" s="203"/>
      <c r="R387" s="203"/>
      <c r="S387" s="203"/>
      <c r="T387" s="204"/>
      <c r="AT387" s="205" t="s">
        <v>137</v>
      </c>
      <c r="AU387" s="205" t="s">
        <v>83</v>
      </c>
      <c r="AV387" s="12" t="s">
        <v>85</v>
      </c>
      <c r="AW387" s="12" t="s">
        <v>37</v>
      </c>
      <c r="AX387" s="12" t="s">
        <v>83</v>
      </c>
      <c r="AY387" s="205" t="s">
        <v>131</v>
      </c>
    </row>
    <row r="388" spans="1:65" s="2" customFormat="1" ht="24" x14ac:dyDescent="0.2">
      <c r="A388" s="34"/>
      <c r="B388" s="35"/>
      <c r="C388" s="233" t="s">
        <v>587</v>
      </c>
      <c r="D388" s="233" t="s">
        <v>217</v>
      </c>
      <c r="E388" s="234" t="s">
        <v>588</v>
      </c>
      <c r="F388" s="235" t="s">
        <v>589</v>
      </c>
      <c r="G388" s="236" t="s">
        <v>170</v>
      </c>
      <c r="H388" s="237">
        <v>5.56</v>
      </c>
      <c r="I388" s="238"/>
      <c r="J388" s="239">
        <f>ROUND(I388*H388,2)</f>
        <v>0</v>
      </c>
      <c r="K388" s="235" t="s">
        <v>129</v>
      </c>
      <c r="L388" s="39"/>
      <c r="M388" s="240" t="s">
        <v>35</v>
      </c>
      <c r="N388" s="241" t="s">
        <v>47</v>
      </c>
      <c r="O388" s="64"/>
      <c r="P388" s="186">
        <f>O388*H388</f>
        <v>0</v>
      </c>
      <c r="Q388" s="186">
        <v>0</v>
      </c>
      <c r="R388" s="186">
        <f>Q388*H388</f>
        <v>0</v>
      </c>
      <c r="S388" s="186">
        <v>0</v>
      </c>
      <c r="T388" s="187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8" t="s">
        <v>480</v>
      </c>
      <c r="AT388" s="188" t="s">
        <v>217</v>
      </c>
      <c r="AU388" s="188" t="s">
        <v>83</v>
      </c>
      <c r="AY388" s="17" t="s">
        <v>131</v>
      </c>
      <c r="BE388" s="189">
        <f>IF(N388="základní",J388,0)</f>
        <v>0</v>
      </c>
      <c r="BF388" s="189">
        <f>IF(N388="snížená",J388,0)</f>
        <v>0</v>
      </c>
      <c r="BG388" s="189">
        <f>IF(N388="zákl. přenesená",J388,0)</f>
        <v>0</v>
      </c>
      <c r="BH388" s="189">
        <f>IF(N388="sníž. přenesená",J388,0)</f>
        <v>0</v>
      </c>
      <c r="BI388" s="189">
        <f>IF(N388="nulová",J388,0)</f>
        <v>0</v>
      </c>
      <c r="BJ388" s="17" t="s">
        <v>83</v>
      </c>
      <c r="BK388" s="189">
        <f>ROUND(I388*H388,2)</f>
        <v>0</v>
      </c>
      <c r="BL388" s="17" t="s">
        <v>480</v>
      </c>
      <c r="BM388" s="188" t="s">
        <v>590</v>
      </c>
    </row>
    <row r="389" spans="1:65" s="2" customFormat="1" ht="29.25" x14ac:dyDescent="0.2">
      <c r="A389" s="34"/>
      <c r="B389" s="35"/>
      <c r="C389" s="36"/>
      <c r="D389" s="190" t="s">
        <v>134</v>
      </c>
      <c r="E389" s="36"/>
      <c r="F389" s="191" t="s">
        <v>591</v>
      </c>
      <c r="G389" s="36"/>
      <c r="H389" s="36"/>
      <c r="I389" s="115"/>
      <c r="J389" s="36"/>
      <c r="K389" s="36"/>
      <c r="L389" s="39"/>
      <c r="M389" s="192"/>
      <c r="N389" s="193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134</v>
      </c>
      <c r="AU389" s="17" t="s">
        <v>83</v>
      </c>
    </row>
    <row r="390" spans="1:65" s="2" customFormat="1" ht="19.5" x14ac:dyDescent="0.2">
      <c r="A390" s="34"/>
      <c r="B390" s="35"/>
      <c r="C390" s="36"/>
      <c r="D390" s="190" t="s">
        <v>135</v>
      </c>
      <c r="E390" s="36"/>
      <c r="F390" s="194" t="s">
        <v>592</v>
      </c>
      <c r="G390" s="36"/>
      <c r="H390" s="36"/>
      <c r="I390" s="115"/>
      <c r="J390" s="36"/>
      <c r="K390" s="36"/>
      <c r="L390" s="39"/>
      <c r="M390" s="192"/>
      <c r="N390" s="193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135</v>
      </c>
      <c r="AU390" s="17" t="s">
        <v>83</v>
      </c>
    </row>
    <row r="391" spans="1:65" s="12" customFormat="1" x14ac:dyDescent="0.2">
      <c r="B391" s="195"/>
      <c r="C391" s="196"/>
      <c r="D391" s="190" t="s">
        <v>137</v>
      </c>
      <c r="E391" s="197" t="s">
        <v>35</v>
      </c>
      <c r="F391" s="198" t="s">
        <v>593</v>
      </c>
      <c r="G391" s="196"/>
      <c r="H391" s="199">
        <v>5.56</v>
      </c>
      <c r="I391" s="200"/>
      <c r="J391" s="196"/>
      <c r="K391" s="196"/>
      <c r="L391" s="201"/>
      <c r="M391" s="242"/>
      <c r="N391" s="243"/>
      <c r="O391" s="243"/>
      <c r="P391" s="243"/>
      <c r="Q391" s="243"/>
      <c r="R391" s="243"/>
      <c r="S391" s="243"/>
      <c r="T391" s="244"/>
      <c r="AT391" s="205" t="s">
        <v>137</v>
      </c>
      <c r="AU391" s="205" t="s">
        <v>83</v>
      </c>
      <c r="AV391" s="12" t="s">
        <v>85</v>
      </c>
      <c r="AW391" s="12" t="s">
        <v>37</v>
      </c>
      <c r="AX391" s="12" t="s">
        <v>83</v>
      </c>
      <c r="AY391" s="205" t="s">
        <v>131</v>
      </c>
    </row>
    <row r="392" spans="1:65" s="2" customFormat="1" x14ac:dyDescent="0.2">
      <c r="A392" s="34"/>
      <c r="B392" s="47"/>
      <c r="C392" s="48"/>
      <c r="D392" s="48"/>
      <c r="E392" s="48"/>
      <c r="F392" s="48"/>
      <c r="G392" s="48"/>
      <c r="H392" s="48"/>
      <c r="I392" s="142"/>
      <c r="J392" s="48"/>
      <c r="K392" s="48"/>
      <c r="L392" s="39"/>
      <c r="M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</row>
  </sheetData>
  <sheetProtection algorithmName="SHA-512" hashValue="WUarU9wnTBWhlDsvom9wSxuSgWxaoE71SjCH3dunq3VVONfXwJ/FZmIsxPtgKGpzLUeBi7uRSzhYZCkMiQeq1w==" saltValue="L7qGaFN3xESxUY24ReXjitpYdB3BMO0HgPcpOMlR/j7Bzh5YTPlyrB9WrKhtbZ1Ydo5jXf2WIq6YBweXA0yq8Q==" spinCount="100000" sheet="1" objects="1" scenarios="1" formatColumns="0" formatRows="0" autoFilter="0"/>
  <autoFilter ref="C87:K39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topLeftCell="A64" workbookViewId="0">
      <selection activeCell="F92" sqref="F9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x14ac:dyDescent="0.2">
      <c r="I2" s="108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7" t="s">
        <v>93</v>
      </c>
    </row>
    <row r="3" spans="1:46" s="1" customForma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18" x14ac:dyDescent="0.2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x14ac:dyDescent="0.2">
      <c r="B5" s="20"/>
      <c r="I5" s="108"/>
      <c r="L5" s="20"/>
    </row>
    <row r="6" spans="1:46" s="1" customFormat="1" ht="12.75" x14ac:dyDescent="0.2">
      <c r="B6" s="20"/>
      <c r="D6" s="114" t="s">
        <v>16</v>
      </c>
      <c r="I6" s="108"/>
      <c r="L6" s="20"/>
    </row>
    <row r="7" spans="1:46" s="1" customFormat="1" ht="12.75" x14ac:dyDescent="0.2">
      <c r="B7" s="20"/>
      <c r="E7" s="376" t="str">
        <f>'Rekapitulace stavby'!K6</f>
        <v>Výměna pražců a kolejnic v úseku Č. Krumlov - Zlatá Koruna</v>
      </c>
      <c r="F7" s="377"/>
      <c r="G7" s="377"/>
      <c r="H7" s="377"/>
      <c r="I7" s="108"/>
      <c r="L7" s="20"/>
    </row>
    <row r="8" spans="1:46" s="1" customFormat="1" ht="12.75" x14ac:dyDescent="0.2">
      <c r="B8" s="20"/>
      <c r="D8" s="114" t="s">
        <v>101</v>
      </c>
      <c r="I8" s="108"/>
      <c r="L8" s="20"/>
    </row>
    <row r="9" spans="1:46" s="2" customFormat="1" x14ac:dyDescent="0.2">
      <c r="A9" s="34"/>
      <c r="B9" s="39"/>
      <c r="C9" s="34"/>
      <c r="D9" s="34"/>
      <c r="E9" s="376" t="s">
        <v>102</v>
      </c>
      <c r="F9" s="378"/>
      <c r="G9" s="378"/>
      <c r="H9" s="378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.75" x14ac:dyDescent="0.2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x14ac:dyDescent="0.2">
      <c r="A11" s="34"/>
      <c r="B11" s="39"/>
      <c r="C11" s="34"/>
      <c r="D11" s="34"/>
      <c r="E11" s="379" t="s">
        <v>594</v>
      </c>
      <c r="F11" s="378"/>
      <c r="G11" s="378"/>
      <c r="H11" s="378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.75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.75" x14ac:dyDescent="0.2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22. 1. 2020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.75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.75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.75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.75" x14ac:dyDescent="0.2">
      <c r="A20" s="34"/>
      <c r="B20" s="39"/>
      <c r="C20" s="34"/>
      <c r="D20" s="34"/>
      <c r="E20" s="380" t="str">
        <f>'Rekapitulace stavby'!E14</f>
        <v>Vyplň údaj</v>
      </c>
      <c r="F20" s="381"/>
      <c r="G20" s="381"/>
      <c r="H20" s="381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.75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.75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.75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.75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.75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2.75" x14ac:dyDescent="0.2">
      <c r="A29" s="119"/>
      <c r="B29" s="120"/>
      <c r="C29" s="119"/>
      <c r="D29" s="119"/>
      <c r="E29" s="382" t="s">
        <v>35</v>
      </c>
      <c r="F29" s="382"/>
      <c r="G29" s="382"/>
      <c r="H29" s="382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5.75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2.75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ROUND((SUM(BE88:BE205)),  2)</f>
        <v>0</v>
      </c>
      <c r="G35" s="34"/>
      <c r="H35" s="34"/>
      <c r="I35" s="131">
        <v>0.21</v>
      </c>
      <c r="J35" s="130">
        <f>ROUND(((SUM(BE88:BE205))*I35),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2.75" x14ac:dyDescent="0.2">
      <c r="A36" s="34"/>
      <c r="B36" s="39"/>
      <c r="C36" s="34"/>
      <c r="D36" s="34"/>
      <c r="E36" s="114" t="s">
        <v>48</v>
      </c>
      <c r="F36" s="130">
        <f>ROUND((SUM(BF88:BF205)),  2)</f>
        <v>0</v>
      </c>
      <c r="G36" s="34"/>
      <c r="H36" s="34"/>
      <c r="I36" s="131">
        <v>0.15</v>
      </c>
      <c r="J36" s="130">
        <f>ROUND(((SUM(BF88:BF205))*I36),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2.75" x14ac:dyDescent="0.2">
      <c r="A37" s="34"/>
      <c r="B37" s="39"/>
      <c r="C37" s="34"/>
      <c r="D37" s="34"/>
      <c r="E37" s="114" t="s">
        <v>49</v>
      </c>
      <c r="F37" s="130">
        <f>ROUND((SUM(BG88:BG205)),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2.75" x14ac:dyDescent="0.2">
      <c r="A38" s="34"/>
      <c r="B38" s="39"/>
      <c r="C38" s="34"/>
      <c r="D38" s="34"/>
      <c r="E38" s="114" t="s">
        <v>50</v>
      </c>
      <c r="F38" s="130">
        <f>ROUND((SUM(BH88:BH205)),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2.75" x14ac:dyDescent="0.2">
      <c r="A39" s="34"/>
      <c r="B39" s="39"/>
      <c r="C39" s="34"/>
      <c r="D39" s="34"/>
      <c r="E39" s="114" t="s">
        <v>51</v>
      </c>
      <c r="F39" s="130">
        <f>ROUND((SUM(BI88:BI205)),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5.75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8" x14ac:dyDescent="0.2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.75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2.75" x14ac:dyDescent="0.2">
      <c r="A50" s="34"/>
      <c r="B50" s="35"/>
      <c r="C50" s="36"/>
      <c r="D50" s="36"/>
      <c r="E50" s="374" t="str">
        <f>E7</f>
        <v>Výměna pražců a kolejnic v úseku Č. Krumlov - Zlatá Koruna</v>
      </c>
      <c r="F50" s="375"/>
      <c r="G50" s="375"/>
      <c r="H50" s="375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.75" x14ac:dyDescent="0.2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x14ac:dyDescent="0.2">
      <c r="A52" s="34"/>
      <c r="B52" s="35"/>
      <c r="C52" s="36"/>
      <c r="D52" s="36"/>
      <c r="E52" s="374" t="s">
        <v>102</v>
      </c>
      <c r="F52" s="373"/>
      <c r="G52" s="373"/>
      <c r="H52" s="373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.75" x14ac:dyDescent="0.2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x14ac:dyDescent="0.2">
      <c r="A54" s="34"/>
      <c r="B54" s="35"/>
      <c r="C54" s="36"/>
      <c r="D54" s="36"/>
      <c r="E54" s="362" t="str">
        <f>E11</f>
        <v>SO 1.2 - Železniční svršek - následné podbití</v>
      </c>
      <c r="F54" s="373"/>
      <c r="G54" s="373"/>
      <c r="H54" s="373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.75" x14ac:dyDescent="0.2">
      <c r="A56" s="34"/>
      <c r="B56" s="35"/>
      <c r="C56" s="29" t="s">
        <v>22</v>
      </c>
      <c r="D56" s="36"/>
      <c r="E56" s="36"/>
      <c r="F56" s="27" t="str">
        <f>F14</f>
        <v>trať 194 dle JŘ, TÚ Zlatá Koruna - Č. Krumlov</v>
      </c>
      <c r="G56" s="36"/>
      <c r="H56" s="36"/>
      <c r="I56" s="117" t="s">
        <v>24</v>
      </c>
      <c r="J56" s="59" t="str">
        <f>IF(J14="","",J14)</f>
        <v>22. 1. 2020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2.75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2.75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12" x14ac:dyDescent="0.2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15.75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15" x14ac:dyDescent="0.2">
      <c r="B64" s="151"/>
      <c r="C64" s="152"/>
      <c r="D64" s="153" t="s">
        <v>109</v>
      </c>
      <c r="E64" s="154"/>
      <c r="F64" s="154"/>
      <c r="G64" s="154"/>
      <c r="H64" s="154"/>
      <c r="I64" s="155"/>
      <c r="J64" s="156">
        <f>J120</f>
        <v>0</v>
      </c>
      <c r="K64" s="152"/>
      <c r="L64" s="157"/>
    </row>
    <row r="65" spans="1:31" s="10" customFormat="1" ht="12.75" x14ac:dyDescent="0.2">
      <c r="B65" s="158"/>
      <c r="C65" s="97"/>
      <c r="D65" s="159" t="s">
        <v>110</v>
      </c>
      <c r="E65" s="160"/>
      <c r="F65" s="160"/>
      <c r="G65" s="160"/>
      <c r="H65" s="160"/>
      <c r="I65" s="161"/>
      <c r="J65" s="162">
        <f>J121</f>
        <v>0</v>
      </c>
      <c r="K65" s="97"/>
      <c r="L65" s="163"/>
    </row>
    <row r="66" spans="1:31" s="9" customFormat="1" ht="15" x14ac:dyDescent="0.2">
      <c r="B66" s="151"/>
      <c r="C66" s="152"/>
      <c r="D66" s="153" t="s">
        <v>111</v>
      </c>
      <c r="E66" s="154"/>
      <c r="F66" s="154"/>
      <c r="G66" s="154"/>
      <c r="H66" s="154"/>
      <c r="I66" s="155"/>
      <c r="J66" s="156">
        <f>J182</f>
        <v>0</v>
      </c>
      <c r="K66" s="152"/>
      <c r="L66" s="157"/>
    </row>
    <row r="67" spans="1:31" s="2" customForma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8" x14ac:dyDescent="0.2">
      <c r="A73" s="34"/>
      <c r="B73" s="35"/>
      <c r="C73" s="23" t="s">
        <v>112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.75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.75" x14ac:dyDescent="0.2">
      <c r="A76" s="34"/>
      <c r="B76" s="35"/>
      <c r="C76" s="36"/>
      <c r="D76" s="36"/>
      <c r="E76" s="374" t="str">
        <f>E7</f>
        <v>Výměna pražců a kolejnic v úseku Č. Krumlov - Zlatá Koruna</v>
      </c>
      <c r="F76" s="375"/>
      <c r="G76" s="375"/>
      <c r="H76" s="375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.75" x14ac:dyDescent="0.2">
      <c r="B77" s="21"/>
      <c r="C77" s="29" t="s">
        <v>101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x14ac:dyDescent="0.2">
      <c r="A78" s="34"/>
      <c r="B78" s="35"/>
      <c r="C78" s="36"/>
      <c r="D78" s="36"/>
      <c r="E78" s="374" t="s">
        <v>102</v>
      </c>
      <c r="F78" s="373"/>
      <c r="G78" s="373"/>
      <c r="H78" s="373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.75" x14ac:dyDescent="0.2">
      <c r="A79" s="34"/>
      <c r="B79" s="35"/>
      <c r="C79" s="29" t="s">
        <v>103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x14ac:dyDescent="0.2">
      <c r="A80" s="34"/>
      <c r="B80" s="35"/>
      <c r="C80" s="36"/>
      <c r="D80" s="36"/>
      <c r="E80" s="362" t="str">
        <f>E11</f>
        <v>SO 1.2 - Železniční svršek - následné podbití</v>
      </c>
      <c r="F80" s="373"/>
      <c r="G80" s="373"/>
      <c r="H80" s="373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.75" x14ac:dyDescent="0.2">
      <c r="A82" s="34"/>
      <c r="B82" s="35"/>
      <c r="C82" s="29" t="s">
        <v>22</v>
      </c>
      <c r="D82" s="36"/>
      <c r="E82" s="36"/>
      <c r="F82" s="27" t="str">
        <f>F14</f>
        <v>trať 194 dle JŘ, TÚ Zlatá Koruna - Č. Krumlov</v>
      </c>
      <c r="G82" s="36"/>
      <c r="H82" s="36"/>
      <c r="I82" s="117" t="s">
        <v>24</v>
      </c>
      <c r="J82" s="59" t="str">
        <f>IF(J14="","",J14)</f>
        <v>22. 1. 2020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.75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.75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4" x14ac:dyDescent="0.2">
      <c r="A87" s="164"/>
      <c r="B87" s="165"/>
      <c r="C87" s="166" t="s">
        <v>113</v>
      </c>
      <c r="D87" s="167" t="s">
        <v>61</v>
      </c>
      <c r="E87" s="167" t="s">
        <v>57</v>
      </c>
      <c r="F87" s="167" t="s">
        <v>58</v>
      </c>
      <c r="G87" s="167" t="s">
        <v>114</v>
      </c>
      <c r="H87" s="167" t="s">
        <v>115</v>
      </c>
      <c r="I87" s="168" t="s">
        <v>116</v>
      </c>
      <c r="J87" s="167" t="s">
        <v>107</v>
      </c>
      <c r="K87" s="169" t="s">
        <v>117</v>
      </c>
      <c r="L87" s="170"/>
      <c r="M87" s="68" t="s">
        <v>35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15.75" x14ac:dyDescent="0.25">
      <c r="A88" s="34"/>
      <c r="B88" s="35"/>
      <c r="C88" s="75" t="s">
        <v>124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P89+SUM(P90:P120)+P182</f>
        <v>0</v>
      </c>
      <c r="Q88" s="72"/>
      <c r="R88" s="173">
        <f>R89+SUM(R90:R120)+R182</f>
        <v>167.71600000000001</v>
      </c>
      <c r="S88" s="72"/>
      <c r="T88" s="174">
        <f>T89+SUM(T90:T120)+T182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75">
        <f>BK89+SUM(BK90:BK120)+BK182</f>
        <v>0</v>
      </c>
    </row>
    <row r="89" spans="1:65" s="2" customFormat="1" ht="24" x14ac:dyDescent="0.2">
      <c r="A89" s="34"/>
      <c r="B89" s="35"/>
      <c r="C89" s="176" t="s">
        <v>83</v>
      </c>
      <c r="D89" s="176" t="s">
        <v>125</v>
      </c>
      <c r="E89" s="177" t="s">
        <v>595</v>
      </c>
      <c r="F89" s="178" t="s">
        <v>596</v>
      </c>
      <c r="G89" s="179" t="s">
        <v>170</v>
      </c>
      <c r="H89" s="180">
        <v>1.056</v>
      </c>
      <c r="I89" s="181"/>
      <c r="J89" s="182">
        <f>ROUND(I89*H89,2)</f>
        <v>0</v>
      </c>
      <c r="K89" s="178" t="s">
        <v>129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</v>
      </c>
      <c r="R89" s="186">
        <f>Q89*H89</f>
        <v>1.056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130</v>
      </c>
      <c r="AT89" s="188" t="s">
        <v>125</v>
      </c>
      <c r="AU89" s="188" t="s">
        <v>76</v>
      </c>
      <c r="AY89" s="17" t="s">
        <v>131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132</v>
      </c>
      <c r="BM89" s="188" t="s">
        <v>597</v>
      </c>
    </row>
    <row r="90" spans="1:65" s="2" customFormat="1" x14ac:dyDescent="0.2">
      <c r="A90" s="34"/>
      <c r="B90" s="35"/>
      <c r="C90" s="36"/>
      <c r="D90" s="190" t="s">
        <v>134</v>
      </c>
      <c r="E90" s="36"/>
      <c r="F90" s="191" t="s">
        <v>596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134</v>
      </c>
      <c r="AU90" s="17" t="s">
        <v>76</v>
      </c>
    </row>
    <row r="91" spans="1:65" s="2" customFormat="1" ht="48.75" x14ac:dyDescent="0.2">
      <c r="A91" s="34"/>
      <c r="B91" s="35"/>
      <c r="C91" s="36"/>
      <c r="D91" s="190" t="s">
        <v>135</v>
      </c>
      <c r="E91" s="36"/>
      <c r="F91" s="194" t="s">
        <v>598</v>
      </c>
      <c r="G91" s="36"/>
      <c r="H91" s="36"/>
      <c r="I91" s="115"/>
      <c r="J91" s="36"/>
      <c r="K91" s="36"/>
      <c r="L91" s="39"/>
      <c r="M91" s="192"/>
      <c r="N91" s="193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135</v>
      </c>
      <c r="AU91" s="17" t="s">
        <v>76</v>
      </c>
    </row>
    <row r="92" spans="1:65" s="12" customFormat="1" x14ac:dyDescent="0.2">
      <c r="B92" s="195"/>
      <c r="C92" s="196"/>
      <c r="D92" s="190" t="s">
        <v>137</v>
      </c>
      <c r="E92" s="197" t="s">
        <v>35</v>
      </c>
      <c r="F92" s="198" t="s">
        <v>599</v>
      </c>
      <c r="G92" s="196"/>
      <c r="H92" s="199">
        <v>0.52800000000000002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137</v>
      </c>
      <c r="AU92" s="205" t="s">
        <v>76</v>
      </c>
      <c r="AV92" s="12" t="s">
        <v>85</v>
      </c>
      <c r="AW92" s="12" t="s">
        <v>37</v>
      </c>
      <c r="AX92" s="12" t="s">
        <v>76</v>
      </c>
      <c r="AY92" s="205" t="s">
        <v>131</v>
      </c>
    </row>
    <row r="93" spans="1:65" s="12" customFormat="1" x14ac:dyDescent="0.2">
      <c r="B93" s="195"/>
      <c r="C93" s="196"/>
      <c r="D93" s="190" t="s">
        <v>137</v>
      </c>
      <c r="E93" s="197" t="s">
        <v>35</v>
      </c>
      <c r="F93" s="198" t="s">
        <v>600</v>
      </c>
      <c r="G93" s="196"/>
      <c r="H93" s="199">
        <v>0.52800000000000002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137</v>
      </c>
      <c r="AU93" s="205" t="s">
        <v>76</v>
      </c>
      <c r="AV93" s="12" t="s">
        <v>85</v>
      </c>
      <c r="AW93" s="12" t="s">
        <v>37</v>
      </c>
      <c r="AX93" s="12" t="s">
        <v>76</v>
      </c>
      <c r="AY93" s="205" t="s">
        <v>131</v>
      </c>
    </row>
    <row r="94" spans="1:65" s="13" customFormat="1" x14ac:dyDescent="0.2">
      <c r="B94" s="206"/>
      <c r="C94" s="207"/>
      <c r="D94" s="190" t="s">
        <v>137</v>
      </c>
      <c r="E94" s="208" t="s">
        <v>35</v>
      </c>
      <c r="F94" s="209" t="s">
        <v>166</v>
      </c>
      <c r="G94" s="207"/>
      <c r="H94" s="210">
        <v>1.056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137</v>
      </c>
      <c r="AU94" s="216" t="s">
        <v>76</v>
      </c>
      <c r="AV94" s="13" t="s">
        <v>132</v>
      </c>
      <c r="AW94" s="13" t="s">
        <v>37</v>
      </c>
      <c r="AX94" s="13" t="s">
        <v>83</v>
      </c>
      <c r="AY94" s="216" t="s">
        <v>131</v>
      </c>
    </row>
    <row r="95" spans="1:65" s="2" customFormat="1" ht="24" x14ac:dyDescent="0.2">
      <c r="A95" s="34"/>
      <c r="B95" s="35"/>
      <c r="C95" s="176" t="s">
        <v>85</v>
      </c>
      <c r="D95" s="176" t="s">
        <v>125</v>
      </c>
      <c r="E95" s="177" t="s">
        <v>601</v>
      </c>
      <c r="F95" s="178" t="s">
        <v>602</v>
      </c>
      <c r="G95" s="179" t="s">
        <v>170</v>
      </c>
      <c r="H95" s="180">
        <v>0.88</v>
      </c>
      <c r="I95" s="181"/>
      <c r="J95" s="182">
        <f>ROUND(I95*H95,2)</f>
        <v>0</v>
      </c>
      <c r="K95" s="178" t="s">
        <v>129</v>
      </c>
      <c r="L95" s="183"/>
      <c r="M95" s="184" t="s">
        <v>35</v>
      </c>
      <c r="N95" s="185" t="s">
        <v>47</v>
      </c>
      <c r="O95" s="64"/>
      <c r="P95" s="186">
        <f>O95*H95</f>
        <v>0</v>
      </c>
      <c r="Q95" s="186">
        <v>1</v>
      </c>
      <c r="R95" s="186">
        <f>Q95*H95</f>
        <v>0.88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130</v>
      </c>
      <c r="AT95" s="188" t="s">
        <v>125</v>
      </c>
      <c r="AU95" s="188" t="s">
        <v>76</v>
      </c>
      <c r="AY95" s="17" t="s">
        <v>131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132</v>
      </c>
      <c r="BM95" s="188" t="s">
        <v>603</v>
      </c>
    </row>
    <row r="96" spans="1:65" s="2" customFormat="1" x14ac:dyDescent="0.2">
      <c r="A96" s="34"/>
      <c r="B96" s="35"/>
      <c r="C96" s="36"/>
      <c r="D96" s="190" t="s">
        <v>134</v>
      </c>
      <c r="E96" s="36"/>
      <c r="F96" s="191" t="s">
        <v>602</v>
      </c>
      <c r="G96" s="36"/>
      <c r="H96" s="36"/>
      <c r="I96" s="115"/>
      <c r="J96" s="36"/>
      <c r="K96" s="36"/>
      <c r="L96" s="39"/>
      <c r="M96" s="192"/>
      <c r="N96" s="193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134</v>
      </c>
      <c r="AU96" s="17" t="s">
        <v>76</v>
      </c>
    </row>
    <row r="97" spans="1:65" s="2" customFormat="1" ht="48.75" x14ac:dyDescent="0.2">
      <c r="A97" s="34"/>
      <c r="B97" s="35"/>
      <c r="C97" s="36"/>
      <c r="D97" s="190" t="s">
        <v>135</v>
      </c>
      <c r="E97" s="36"/>
      <c r="F97" s="194" t="s">
        <v>598</v>
      </c>
      <c r="G97" s="36"/>
      <c r="H97" s="36"/>
      <c r="I97" s="115"/>
      <c r="J97" s="36"/>
      <c r="K97" s="36"/>
      <c r="L97" s="39"/>
      <c r="M97" s="192"/>
      <c r="N97" s="193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135</v>
      </c>
      <c r="AU97" s="17" t="s">
        <v>76</v>
      </c>
    </row>
    <row r="98" spans="1:65" s="12" customFormat="1" x14ac:dyDescent="0.2">
      <c r="B98" s="195"/>
      <c r="C98" s="196"/>
      <c r="D98" s="190" t="s">
        <v>137</v>
      </c>
      <c r="E98" s="197" t="s">
        <v>35</v>
      </c>
      <c r="F98" s="198" t="s">
        <v>604</v>
      </c>
      <c r="G98" s="196"/>
      <c r="H98" s="199">
        <v>0.44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137</v>
      </c>
      <c r="AU98" s="205" t="s">
        <v>76</v>
      </c>
      <c r="AV98" s="12" t="s">
        <v>85</v>
      </c>
      <c r="AW98" s="12" t="s">
        <v>37</v>
      </c>
      <c r="AX98" s="12" t="s">
        <v>76</v>
      </c>
      <c r="AY98" s="205" t="s">
        <v>131</v>
      </c>
    </row>
    <row r="99" spans="1:65" s="12" customFormat="1" x14ac:dyDescent="0.2">
      <c r="B99" s="195"/>
      <c r="C99" s="196"/>
      <c r="D99" s="190" t="s">
        <v>137</v>
      </c>
      <c r="E99" s="197" t="s">
        <v>35</v>
      </c>
      <c r="F99" s="198" t="s">
        <v>605</v>
      </c>
      <c r="G99" s="196"/>
      <c r="H99" s="199">
        <v>0.44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137</v>
      </c>
      <c r="AU99" s="205" t="s">
        <v>76</v>
      </c>
      <c r="AV99" s="12" t="s">
        <v>85</v>
      </c>
      <c r="AW99" s="12" t="s">
        <v>37</v>
      </c>
      <c r="AX99" s="12" t="s">
        <v>76</v>
      </c>
      <c r="AY99" s="205" t="s">
        <v>131</v>
      </c>
    </row>
    <row r="100" spans="1:65" s="13" customFormat="1" x14ac:dyDescent="0.2">
      <c r="B100" s="206"/>
      <c r="C100" s="207"/>
      <c r="D100" s="190" t="s">
        <v>137</v>
      </c>
      <c r="E100" s="208" t="s">
        <v>35</v>
      </c>
      <c r="F100" s="209" t="s">
        <v>166</v>
      </c>
      <c r="G100" s="207"/>
      <c r="H100" s="210">
        <v>0.88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137</v>
      </c>
      <c r="AU100" s="216" t="s">
        <v>76</v>
      </c>
      <c r="AV100" s="13" t="s">
        <v>132</v>
      </c>
      <c r="AW100" s="13" t="s">
        <v>37</v>
      </c>
      <c r="AX100" s="13" t="s">
        <v>83</v>
      </c>
      <c r="AY100" s="216" t="s">
        <v>131</v>
      </c>
    </row>
    <row r="101" spans="1:65" s="2" customFormat="1" ht="24" x14ac:dyDescent="0.2">
      <c r="A101" s="34"/>
      <c r="B101" s="35"/>
      <c r="C101" s="176" t="s">
        <v>144</v>
      </c>
      <c r="D101" s="176" t="s">
        <v>125</v>
      </c>
      <c r="E101" s="177" t="s">
        <v>606</v>
      </c>
      <c r="F101" s="178" t="s">
        <v>607</v>
      </c>
      <c r="G101" s="179" t="s">
        <v>608</v>
      </c>
      <c r="H101" s="180">
        <v>6</v>
      </c>
      <c r="I101" s="181"/>
      <c r="J101" s="182">
        <f>ROUND(I101*H101,2)</f>
        <v>0</v>
      </c>
      <c r="K101" s="178" t="s">
        <v>129</v>
      </c>
      <c r="L101" s="183"/>
      <c r="M101" s="184" t="s">
        <v>35</v>
      </c>
      <c r="N101" s="185" t="s">
        <v>47</v>
      </c>
      <c r="O101" s="64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8" t="s">
        <v>130</v>
      </c>
      <c r="AT101" s="188" t="s">
        <v>125</v>
      </c>
      <c r="AU101" s="188" t="s">
        <v>76</v>
      </c>
      <c r="AY101" s="17" t="s">
        <v>131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132</v>
      </c>
      <c r="BM101" s="188" t="s">
        <v>609</v>
      </c>
    </row>
    <row r="102" spans="1:65" s="2" customFormat="1" x14ac:dyDescent="0.2">
      <c r="A102" s="34"/>
      <c r="B102" s="35"/>
      <c r="C102" s="36"/>
      <c r="D102" s="190" t="s">
        <v>134</v>
      </c>
      <c r="E102" s="36"/>
      <c r="F102" s="191" t="s">
        <v>607</v>
      </c>
      <c r="G102" s="36"/>
      <c r="H102" s="36"/>
      <c r="I102" s="115"/>
      <c r="J102" s="36"/>
      <c r="K102" s="36"/>
      <c r="L102" s="39"/>
      <c r="M102" s="192"/>
      <c r="N102" s="193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134</v>
      </c>
      <c r="AU102" s="17" t="s">
        <v>76</v>
      </c>
    </row>
    <row r="103" spans="1:65" s="2" customFormat="1" ht="29.25" x14ac:dyDescent="0.2">
      <c r="A103" s="34"/>
      <c r="B103" s="35"/>
      <c r="C103" s="36"/>
      <c r="D103" s="190" t="s">
        <v>135</v>
      </c>
      <c r="E103" s="36"/>
      <c r="F103" s="194" t="s">
        <v>610</v>
      </c>
      <c r="G103" s="36"/>
      <c r="H103" s="36"/>
      <c r="I103" s="115"/>
      <c r="J103" s="36"/>
      <c r="K103" s="36"/>
      <c r="L103" s="39"/>
      <c r="M103" s="192"/>
      <c r="N103" s="193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135</v>
      </c>
      <c r="AU103" s="17" t="s">
        <v>76</v>
      </c>
    </row>
    <row r="104" spans="1:65" s="12" customFormat="1" x14ac:dyDescent="0.2">
      <c r="B104" s="195"/>
      <c r="C104" s="196"/>
      <c r="D104" s="190" t="s">
        <v>137</v>
      </c>
      <c r="E104" s="197" t="s">
        <v>35</v>
      </c>
      <c r="F104" s="198" t="s">
        <v>611</v>
      </c>
      <c r="G104" s="196"/>
      <c r="H104" s="199">
        <v>6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137</v>
      </c>
      <c r="AU104" s="205" t="s">
        <v>76</v>
      </c>
      <c r="AV104" s="12" t="s">
        <v>85</v>
      </c>
      <c r="AW104" s="12" t="s">
        <v>37</v>
      </c>
      <c r="AX104" s="12" t="s">
        <v>83</v>
      </c>
      <c r="AY104" s="205" t="s">
        <v>131</v>
      </c>
    </row>
    <row r="105" spans="1:65" s="2" customFormat="1" ht="24" x14ac:dyDescent="0.2">
      <c r="A105" s="34"/>
      <c r="B105" s="35"/>
      <c r="C105" s="176" t="s">
        <v>132</v>
      </c>
      <c r="D105" s="176" t="s">
        <v>125</v>
      </c>
      <c r="E105" s="177" t="s">
        <v>178</v>
      </c>
      <c r="F105" s="178" t="s">
        <v>179</v>
      </c>
      <c r="G105" s="179" t="s">
        <v>170</v>
      </c>
      <c r="H105" s="180">
        <v>162</v>
      </c>
      <c r="I105" s="181"/>
      <c r="J105" s="182">
        <f>ROUND(I105*H105,2)</f>
        <v>0</v>
      </c>
      <c r="K105" s="178" t="s">
        <v>129</v>
      </c>
      <c r="L105" s="183"/>
      <c r="M105" s="184" t="s">
        <v>35</v>
      </c>
      <c r="N105" s="185" t="s">
        <v>47</v>
      </c>
      <c r="O105" s="64"/>
      <c r="P105" s="186">
        <f>O105*H105</f>
        <v>0</v>
      </c>
      <c r="Q105" s="186">
        <v>1</v>
      </c>
      <c r="R105" s="186">
        <f>Q105*H105</f>
        <v>162</v>
      </c>
      <c r="S105" s="186">
        <v>0</v>
      </c>
      <c r="T105" s="18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8" t="s">
        <v>130</v>
      </c>
      <c r="AT105" s="188" t="s">
        <v>125</v>
      </c>
      <c r="AU105" s="188" t="s">
        <v>76</v>
      </c>
      <c r="AY105" s="17" t="s">
        <v>131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132</v>
      </c>
      <c r="BM105" s="188" t="s">
        <v>180</v>
      </c>
    </row>
    <row r="106" spans="1:65" s="2" customFormat="1" x14ac:dyDescent="0.2">
      <c r="A106" s="34"/>
      <c r="B106" s="35"/>
      <c r="C106" s="36"/>
      <c r="D106" s="190" t="s">
        <v>134</v>
      </c>
      <c r="E106" s="36"/>
      <c r="F106" s="191" t="s">
        <v>179</v>
      </c>
      <c r="G106" s="36"/>
      <c r="H106" s="36"/>
      <c r="I106" s="115"/>
      <c r="J106" s="36"/>
      <c r="K106" s="36"/>
      <c r="L106" s="39"/>
      <c r="M106" s="192"/>
      <c r="N106" s="193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134</v>
      </c>
      <c r="AU106" s="17" t="s">
        <v>76</v>
      </c>
    </row>
    <row r="107" spans="1:65" s="2" customFormat="1" ht="19.5" x14ac:dyDescent="0.2">
      <c r="A107" s="34"/>
      <c r="B107" s="35"/>
      <c r="C107" s="36"/>
      <c r="D107" s="190" t="s">
        <v>135</v>
      </c>
      <c r="E107" s="36"/>
      <c r="F107" s="194" t="s">
        <v>612</v>
      </c>
      <c r="G107" s="36"/>
      <c r="H107" s="36"/>
      <c r="I107" s="115"/>
      <c r="J107" s="36"/>
      <c r="K107" s="36"/>
      <c r="L107" s="39"/>
      <c r="M107" s="192"/>
      <c r="N107" s="193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135</v>
      </c>
      <c r="AU107" s="17" t="s">
        <v>76</v>
      </c>
    </row>
    <row r="108" spans="1:65" s="12" customFormat="1" x14ac:dyDescent="0.2">
      <c r="B108" s="195"/>
      <c r="C108" s="196"/>
      <c r="D108" s="190" t="s">
        <v>137</v>
      </c>
      <c r="E108" s="197" t="s">
        <v>35</v>
      </c>
      <c r="F108" s="198" t="s">
        <v>613</v>
      </c>
      <c r="G108" s="196"/>
      <c r="H108" s="199">
        <v>162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137</v>
      </c>
      <c r="AU108" s="205" t="s">
        <v>76</v>
      </c>
      <c r="AV108" s="12" t="s">
        <v>85</v>
      </c>
      <c r="AW108" s="12" t="s">
        <v>37</v>
      </c>
      <c r="AX108" s="12" t="s">
        <v>83</v>
      </c>
      <c r="AY108" s="205" t="s">
        <v>131</v>
      </c>
    </row>
    <row r="109" spans="1:65" s="2" customFormat="1" ht="24" x14ac:dyDescent="0.2">
      <c r="A109" s="34"/>
      <c r="B109" s="35"/>
      <c r="C109" s="176" t="s">
        <v>153</v>
      </c>
      <c r="D109" s="176" t="s">
        <v>125</v>
      </c>
      <c r="E109" s="177" t="s">
        <v>158</v>
      </c>
      <c r="F109" s="178" t="s">
        <v>159</v>
      </c>
      <c r="G109" s="179" t="s">
        <v>160</v>
      </c>
      <c r="H109" s="180">
        <v>42</v>
      </c>
      <c r="I109" s="181"/>
      <c r="J109" s="182">
        <f>ROUND(I109*H109,2)</f>
        <v>0</v>
      </c>
      <c r="K109" s="178" t="s">
        <v>129</v>
      </c>
      <c r="L109" s="183"/>
      <c r="M109" s="184" t="s">
        <v>35</v>
      </c>
      <c r="N109" s="185" t="s">
        <v>47</v>
      </c>
      <c r="O109" s="64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8" t="s">
        <v>130</v>
      </c>
      <c r="AT109" s="188" t="s">
        <v>125</v>
      </c>
      <c r="AU109" s="188" t="s">
        <v>76</v>
      </c>
      <c r="AY109" s="17" t="s">
        <v>131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7" t="s">
        <v>83</v>
      </c>
      <c r="BK109" s="189">
        <f>ROUND(I109*H109,2)</f>
        <v>0</v>
      </c>
      <c r="BL109" s="17" t="s">
        <v>132</v>
      </c>
      <c r="BM109" s="188" t="s">
        <v>614</v>
      </c>
    </row>
    <row r="110" spans="1:65" s="2" customFormat="1" x14ac:dyDescent="0.2">
      <c r="A110" s="34"/>
      <c r="B110" s="35"/>
      <c r="C110" s="36"/>
      <c r="D110" s="190" t="s">
        <v>134</v>
      </c>
      <c r="E110" s="36"/>
      <c r="F110" s="191" t="s">
        <v>159</v>
      </c>
      <c r="G110" s="36"/>
      <c r="H110" s="36"/>
      <c r="I110" s="115"/>
      <c r="J110" s="36"/>
      <c r="K110" s="36"/>
      <c r="L110" s="39"/>
      <c r="M110" s="192"/>
      <c r="N110" s="193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134</v>
      </c>
      <c r="AU110" s="17" t="s">
        <v>76</v>
      </c>
    </row>
    <row r="111" spans="1:65" s="2" customFormat="1" ht="19.5" x14ac:dyDescent="0.2">
      <c r="A111" s="34"/>
      <c r="B111" s="35"/>
      <c r="C111" s="36"/>
      <c r="D111" s="190" t="s">
        <v>135</v>
      </c>
      <c r="E111" s="36"/>
      <c r="F111" s="194" t="s">
        <v>615</v>
      </c>
      <c r="G111" s="36"/>
      <c r="H111" s="36"/>
      <c r="I111" s="115"/>
      <c r="J111" s="36"/>
      <c r="K111" s="36"/>
      <c r="L111" s="39"/>
      <c r="M111" s="192"/>
      <c r="N111" s="193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135</v>
      </c>
      <c r="AU111" s="17" t="s">
        <v>76</v>
      </c>
    </row>
    <row r="112" spans="1:65" s="12" customFormat="1" x14ac:dyDescent="0.2">
      <c r="B112" s="195"/>
      <c r="C112" s="196"/>
      <c r="D112" s="190" t="s">
        <v>137</v>
      </c>
      <c r="E112" s="197" t="s">
        <v>35</v>
      </c>
      <c r="F112" s="198" t="s">
        <v>163</v>
      </c>
      <c r="G112" s="196"/>
      <c r="H112" s="199">
        <v>19.600000000000001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137</v>
      </c>
      <c r="AU112" s="205" t="s">
        <v>76</v>
      </c>
      <c r="AV112" s="12" t="s">
        <v>85</v>
      </c>
      <c r="AW112" s="12" t="s">
        <v>37</v>
      </c>
      <c r="AX112" s="12" t="s">
        <v>76</v>
      </c>
      <c r="AY112" s="205" t="s">
        <v>131</v>
      </c>
    </row>
    <row r="113" spans="1:65" s="12" customFormat="1" x14ac:dyDescent="0.2">
      <c r="B113" s="195"/>
      <c r="C113" s="196"/>
      <c r="D113" s="190" t="s">
        <v>137</v>
      </c>
      <c r="E113" s="197" t="s">
        <v>35</v>
      </c>
      <c r="F113" s="198" t="s">
        <v>164</v>
      </c>
      <c r="G113" s="196"/>
      <c r="H113" s="199">
        <v>22.4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137</v>
      </c>
      <c r="AU113" s="205" t="s">
        <v>76</v>
      </c>
      <c r="AV113" s="12" t="s">
        <v>85</v>
      </c>
      <c r="AW113" s="12" t="s">
        <v>37</v>
      </c>
      <c r="AX113" s="12" t="s">
        <v>76</v>
      </c>
      <c r="AY113" s="205" t="s">
        <v>131</v>
      </c>
    </row>
    <row r="114" spans="1:65" s="13" customFormat="1" x14ac:dyDescent="0.2">
      <c r="B114" s="206"/>
      <c r="C114" s="207"/>
      <c r="D114" s="190" t="s">
        <v>137</v>
      </c>
      <c r="E114" s="208" t="s">
        <v>35</v>
      </c>
      <c r="F114" s="209" t="s">
        <v>166</v>
      </c>
      <c r="G114" s="207"/>
      <c r="H114" s="210">
        <v>42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137</v>
      </c>
      <c r="AU114" s="216" t="s">
        <v>76</v>
      </c>
      <c r="AV114" s="13" t="s">
        <v>132</v>
      </c>
      <c r="AW114" s="13" t="s">
        <v>37</v>
      </c>
      <c r="AX114" s="13" t="s">
        <v>83</v>
      </c>
      <c r="AY114" s="216" t="s">
        <v>131</v>
      </c>
    </row>
    <row r="115" spans="1:65" s="2" customFormat="1" ht="24" x14ac:dyDescent="0.2">
      <c r="A115" s="34"/>
      <c r="B115" s="35"/>
      <c r="C115" s="176" t="s">
        <v>157</v>
      </c>
      <c r="D115" s="176" t="s">
        <v>125</v>
      </c>
      <c r="E115" s="177" t="s">
        <v>168</v>
      </c>
      <c r="F115" s="178" t="s">
        <v>169</v>
      </c>
      <c r="G115" s="179" t="s">
        <v>170</v>
      </c>
      <c r="H115" s="180">
        <v>3.78</v>
      </c>
      <c r="I115" s="181"/>
      <c r="J115" s="182">
        <f>ROUND(I115*H115,2)</f>
        <v>0</v>
      </c>
      <c r="K115" s="178" t="s">
        <v>129</v>
      </c>
      <c r="L115" s="183"/>
      <c r="M115" s="184" t="s">
        <v>35</v>
      </c>
      <c r="N115" s="185" t="s">
        <v>47</v>
      </c>
      <c r="O115" s="64"/>
      <c r="P115" s="186">
        <f>O115*H115</f>
        <v>0</v>
      </c>
      <c r="Q115" s="186">
        <v>1</v>
      </c>
      <c r="R115" s="186">
        <f>Q115*H115</f>
        <v>3.78</v>
      </c>
      <c r="S115" s="186">
        <v>0</v>
      </c>
      <c r="T115" s="18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8" t="s">
        <v>130</v>
      </c>
      <c r="AT115" s="188" t="s">
        <v>125</v>
      </c>
      <c r="AU115" s="188" t="s">
        <v>76</v>
      </c>
      <c r="AY115" s="17" t="s">
        <v>131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7" t="s">
        <v>83</v>
      </c>
      <c r="BK115" s="189">
        <f>ROUND(I115*H115,2)</f>
        <v>0</v>
      </c>
      <c r="BL115" s="17" t="s">
        <v>132</v>
      </c>
      <c r="BM115" s="188" t="s">
        <v>616</v>
      </c>
    </row>
    <row r="116" spans="1:65" s="2" customFormat="1" x14ac:dyDescent="0.2">
      <c r="A116" s="34"/>
      <c r="B116" s="35"/>
      <c r="C116" s="36"/>
      <c r="D116" s="190" t="s">
        <v>134</v>
      </c>
      <c r="E116" s="36"/>
      <c r="F116" s="191" t="s">
        <v>169</v>
      </c>
      <c r="G116" s="36"/>
      <c r="H116" s="36"/>
      <c r="I116" s="115"/>
      <c r="J116" s="36"/>
      <c r="K116" s="36"/>
      <c r="L116" s="39"/>
      <c r="M116" s="192"/>
      <c r="N116" s="193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134</v>
      </c>
      <c r="AU116" s="17" t="s">
        <v>76</v>
      </c>
    </row>
    <row r="117" spans="1:65" s="2" customFormat="1" ht="19.5" x14ac:dyDescent="0.2">
      <c r="A117" s="34"/>
      <c r="B117" s="35"/>
      <c r="C117" s="36"/>
      <c r="D117" s="190" t="s">
        <v>135</v>
      </c>
      <c r="E117" s="36"/>
      <c r="F117" s="194" t="s">
        <v>617</v>
      </c>
      <c r="G117" s="36"/>
      <c r="H117" s="36"/>
      <c r="I117" s="115"/>
      <c r="J117" s="36"/>
      <c r="K117" s="36"/>
      <c r="L117" s="39"/>
      <c r="M117" s="192"/>
      <c r="N117" s="193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135</v>
      </c>
      <c r="AU117" s="17" t="s">
        <v>76</v>
      </c>
    </row>
    <row r="118" spans="1:65" s="12" customFormat="1" x14ac:dyDescent="0.2">
      <c r="B118" s="195"/>
      <c r="C118" s="196"/>
      <c r="D118" s="190" t="s">
        <v>137</v>
      </c>
      <c r="E118" s="197" t="s">
        <v>35</v>
      </c>
      <c r="F118" s="198" t="s">
        <v>175</v>
      </c>
      <c r="G118" s="196"/>
      <c r="H118" s="199">
        <v>3.78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137</v>
      </c>
      <c r="AU118" s="205" t="s">
        <v>76</v>
      </c>
      <c r="AV118" s="12" t="s">
        <v>85</v>
      </c>
      <c r="AW118" s="12" t="s">
        <v>37</v>
      </c>
      <c r="AX118" s="12" t="s">
        <v>76</v>
      </c>
      <c r="AY118" s="205" t="s">
        <v>131</v>
      </c>
    </row>
    <row r="119" spans="1:65" s="13" customFormat="1" x14ac:dyDescent="0.2">
      <c r="B119" s="206"/>
      <c r="C119" s="207"/>
      <c r="D119" s="190" t="s">
        <v>137</v>
      </c>
      <c r="E119" s="208" t="s">
        <v>35</v>
      </c>
      <c r="F119" s="209" t="s">
        <v>166</v>
      </c>
      <c r="G119" s="207"/>
      <c r="H119" s="210">
        <v>3.78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137</v>
      </c>
      <c r="AU119" s="216" t="s">
        <v>76</v>
      </c>
      <c r="AV119" s="13" t="s">
        <v>132</v>
      </c>
      <c r="AW119" s="13" t="s">
        <v>37</v>
      </c>
      <c r="AX119" s="13" t="s">
        <v>83</v>
      </c>
      <c r="AY119" s="216" t="s">
        <v>131</v>
      </c>
    </row>
    <row r="120" spans="1:65" s="14" customFormat="1" ht="15" x14ac:dyDescent="0.2">
      <c r="B120" s="217"/>
      <c r="C120" s="218"/>
      <c r="D120" s="219" t="s">
        <v>75</v>
      </c>
      <c r="E120" s="220" t="s">
        <v>214</v>
      </c>
      <c r="F120" s="220" t="s">
        <v>215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</f>
        <v>0</v>
      </c>
      <c r="Q120" s="225"/>
      <c r="R120" s="226">
        <f>R121</f>
        <v>0</v>
      </c>
      <c r="S120" s="225"/>
      <c r="T120" s="227">
        <f>T121</f>
        <v>0</v>
      </c>
      <c r="AR120" s="228" t="s">
        <v>83</v>
      </c>
      <c r="AT120" s="229" t="s">
        <v>75</v>
      </c>
      <c r="AU120" s="229" t="s">
        <v>76</v>
      </c>
      <c r="AY120" s="228" t="s">
        <v>131</v>
      </c>
      <c r="BK120" s="230">
        <f>BK121</f>
        <v>0</v>
      </c>
    </row>
    <row r="121" spans="1:65" s="14" customFormat="1" ht="12.75" x14ac:dyDescent="0.2">
      <c r="B121" s="217"/>
      <c r="C121" s="218"/>
      <c r="D121" s="219" t="s">
        <v>75</v>
      </c>
      <c r="E121" s="231" t="s">
        <v>153</v>
      </c>
      <c r="F121" s="231" t="s">
        <v>216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SUM(P122:P181)</f>
        <v>0</v>
      </c>
      <c r="Q121" s="225"/>
      <c r="R121" s="226">
        <f>SUM(R122:R181)</f>
        <v>0</v>
      </c>
      <c r="S121" s="225"/>
      <c r="T121" s="227">
        <f>SUM(T122:T181)</f>
        <v>0</v>
      </c>
      <c r="AR121" s="228" t="s">
        <v>83</v>
      </c>
      <c r="AT121" s="229" t="s">
        <v>75</v>
      </c>
      <c r="AU121" s="229" t="s">
        <v>83</v>
      </c>
      <c r="AY121" s="228" t="s">
        <v>131</v>
      </c>
      <c r="BK121" s="230">
        <f>SUM(BK122:BK181)</f>
        <v>0</v>
      </c>
    </row>
    <row r="122" spans="1:65" s="2" customFormat="1" ht="24" x14ac:dyDescent="0.2">
      <c r="A122" s="34"/>
      <c r="B122" s="35"/>
      <c r="C122" s="233" t="s">
        <v>167</v>
      </c>
      <c r="D122" s="233" t="s">
        <v>217</v>
      </c>
      <c r="E122" s="234" t="s">
        <v>218</v>
      </c>
      <c r="F122" s="235" t="s">
        <v>219</v>
      </c>
      <c r="G122" s="236" t="s">
        <v>220</v>
      </c>
      <c r="H122" s="237">
        <v>100.1</v>
      </c>
      <c r="I122" s="238"/>
      <c r="J122" s="239">
        <f>ROUND(I122*H122,2)</f>
        <v>0</v>
      </c>
      <c r="K122" s="235" t="s">
        <v>129</v>
      </c>
      <c r="L122" s="39"/>
      <c r="M122" s="240" t="s">
        <v>35</v>
      </c>
      <c r="N122" s="241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132</v>
      </c>
      <c r="AT122" s="188" t="s">
        <v>217</v>
      </c>
      <c r="AU122" s="188" t="s">
        <v>85</v>
      </c>
      <c r="AY122" s="17" t="s">
        <v>131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132</v>
      </c>
      <c r="BM122" s="188" t="s">
        <v>221</v>
      </c>
    </row>
    <row r="123" spans="1:65" s="2" customFormat="1" ht="19.5" x14ac:dyDescent="0.2">
      <c r="A123" s="34"/>
      <c r="B123" s="35"/>
      <c r="C123" s="36"/>
      <c r="D123" s="190" t="s">
        <v>134</v>
      </c>
      <c r="E123" s="36"/>
      <c r="F123" s="191" t="s">
        <v>222</v>
      </c>
      <c r="G123" s="36"/>
      <c r="H123" s="36"/>
      <c r="I123" s="115"/>
      <c r="J123" s="36"/>
      <c r="K123" s="36"/>
      <c r="L123" s="39"/>
      <c r="M123" s="192"/>
      <c r="N123" s="193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134</v>
      </c>
      <c r="AU123" s="17" t="s">
        <v>85</v>
      </c>
    </row>
    <row r="124" spans="1:65" s="12" customFormat="1" x14ac:dyDescent="0.2">
      <c r="B124" s="195"/>
      <c r="C124" s="196"/>
      <c r="D124" s="190" t="s">
        <v>137</v>
      </c>
      <c r="E124" s="197" t="s">
        <v>35</v>
      </c>
      <c r="F124" s="198" t="s">
        <v>618</v>
      </c>
      <c r="G124" s="196"/>
      <c r="H124" s="199">
        <v>100.1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137</v>
      </c>
      <c r="AU124" s="205" t="s">
        <v>85</v>
      </c>
      <c r="AV124" s="12" t="s">
        <v>85</v>
      </c>
      <c r="AW124" s="12" t="s">
        <v>37</v>
      </c>
      <c r="AX124" s="12" t="s">
        <v>83</v>
      </c>
      <c r="AY124" s="205" t="s">
        <v>131</v>
      </c>
    </row>
    <row r="125" spans="1:65" s="2" customFormat="1" ht="24" x14ac:dyDescent="0.2">
      <c r="A125" s="34"/>
      <c r="B125" s="35"/>
      <c r="C125" s="233" t="s">
        <v>130</v>
      </c>
      <c r="D125" s="233" t="s">
        <v>217</v>
      </c>
      <c r="E125" s="234" t="s">
        <v>225</v>
      </c>
      <c r="F125" s="235" t="s">
        <v>226</v>
      </c>
      <c r="G125" s="236" t="s">
        <v>220</v>
      </c>
      <c r="H125" s="237">
        <v>10</v>
      </c>
      <c r="I125" s="238"/>
      <c r="J125" s="239">
        <f>ROUND(I125*H125,2)</f>
        <v>0</v>
      </c>
      <c r="K125" s="235" t="s">
        <v>129</v>
      </c>
      <c r="L125" s="39"/>
      <c r="M125" s="240" t="s">
        <v>35</v>
      </c>
      <c r="N125" s="241" t="s">
        <v>47</v>
      </c>
      <c r="O125" s="64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132</v>
      </c>
      <c r="AT125" s="188" t="s">
        <v>217</v>
      </c>
      <c r="AU125" s="188" t="s">
        <v>85</v>
      </c>
      <c r="AY125" s="17" t="s">
        <v>131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132</v>
      </c>
      <c r="BM125" s="188" t="s">
        <v>227</v>
      </c>
    </row>
    <row r="126" spans="1:65" s="2" customFormat="1" ht="29.25" x14ac:dyDescent="0.2">
      <c r="A126" s="34"/>
      <c r="B126" s="35"/>
      <c r="C126" s="36"/>
      <c r="D126" s="190" t="s">
        <v>134</v>
      </c>
      <c r="E126" s="36"/>
      <c r="F126" s="191" t="s">
        <v>228</v>
      </c>
      <c r="G126" s="36"/>
      <c r="H126" s="36"/>
      <c r="I126" s="115"/>
      <c r="J126" s="36"/>
      <c r="K126" s="36"/>
      <c r="L126" s="39"/>
      <c r="M126" s="192"/>
      <c r="N126" s="193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134</v>
      </c>
      <c r="AU126" s="17" t="s">
        <v>85</v>
      </c>
    </row>
    <row r="127" spans="1:65" s="2" customFormat="1" ht="19.5" x14ac:dyDescent="0.2">
      <c r="A127" s="34"/>
      <c r="B127" s="35"/>
      <c r="C127" s="36"/>
      <c r="D127" s="190" t="s">
        <v>135</v>
      </c>
      <c r="E127" s="36"/>
      <c r="F127" s="194" t="s">
        <v>619</v>
      </c>
      <c r="G127" s="36"/>
      <c r="H127" s="36"/>
      <c r="I127" s="115"/>
      <c r="J127" s="36"/>
      <c r="K127" s="36"/>
      <c r="L127" s="39"/>
      <c r="M127" s="192"/>
      <c r="N127" s="193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135</v>
      </c>
      <c r="AU127" s="17" t="s">
        <v>85</v>
      </c>
    </row>
    <row r="128" spans="1:65" s="12" customFormat="1" x14ac:dyDescent="0.2">
      <c r="B128" s="195"/>
      <c r="C128" s="196"/>
      <c r="D128" s="190" t="s">
        <v>137</v>
      </c>
      <c r="E128" s="197" t="s">
        <v>35</v>
      </c>
      <c r="F128" s="198" t="s">
        <v>620</v>
      </c>
      <c r="G128" s="196"/>
      <c r="H128" s="199">
        <v>10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137</v>
      </c>
      <c r="AU128" s="205" t="s">
        <v>85</v>
      </c>
      <c r="AV128" s="12" t="s">
        <v>85</v>
      </c>
      <c r="AW128" s="12" t="s">
        <v>37</v>
      </c>
      <c r="AX128" s="12" t="s">
        <v>83</v>
      </c>
      <c r="AY128" s="205" t="s">
        <v>131</v>
      </c>
    </row>
    <row r="129" spans="1:65" s="2" customFormat="1" ht="24" x14ac:dyDescent="0.2">
      <c r="A129" s="34"/>
      <c r="B129" s="35"/>
      <c r="C129" s="233" t="s">
        <v>183</v>
      </c>
      <c r="D129" s="233" t="s">
        <v>217</v>
      </c>
      <c r="E129" s="234" t="s">
        <v>232</v>
      </c>
      <c r="F129" s="235" t="s">
        <v>233</v>
      </c>
      <c r="G129" s="236" t="s">
        <v>234</v>
      </c>
      <c r="H129" s="237">
        <v>38</v>
      </c>
      <c r="I129" s="238"/>
      <c r="J129" s="239">
        <f>ROUND(I129*H129,2)</f>
        <v>0</v>
      </c>
      <c r="K129" s="235" t="s">
        <v>129</v>
      </c>
      <c r="L129" s="39"/>
      <c r="M129" s="240" t="s">
        <v>35</v>
      </c>
      <c r="N129" s="241" t="s">
        <v>47</v>
      </c>
      <c r="O129" s="64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132</v>
      </c>
      <c r="AT129" s="188" t="s">
        <v>217</v>
      </c>
      <c r="AU129" s="188" t="s">
        <v>85</v>
      </c>
      <c r="AY129" s="17" t="s">
        <v>131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132</v>
      </c>
      <c r="BM129" s="188" t="s">
        <v>235</v>
      </c>
    </row>
    <row r="130" spans="1:65" s="2" customFormat="1" ht="19.5" x14ac:dyDescent="0.2">
      <c r="A130" s="34"/>
      <c r="B130" s="35"/>
      <c r="C130" s="36"/>
      <c r="D130" s="190" t="s">
        <v>134</v>
      </c>
      <c r="E130" s="36"/>
      <c r="F130" s="191" t="s">
        <v>236</v>
      </c>
      <c r="G130" s="36"/>
      <c r="H130" s="36"/>
      <c r="I130" s="115"/>
      <c r="J130" s="36"/>
      <c r="K130" s="36"/>
      <c r="L130" s="39"/>
      <c r="M130" s="192"/>
      <c r="N130" s="193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134</v>
      </c>
      <c r="AU130" s="17" t="s">
        <v>85</v>
      </c>
    </row>
    <row r="131" spans="1:65" s="2" customFormat="1" ht="19.5" x14ac:dyDescent="0.2">
      <c r="A131" s="34"/>
      <c r="B131" s="35"/>
      <c r="C131" s="36"/>
      <c r="D131" s="190" t="s">
        <v>135</v>
      </c>
      <c r="E131" s="36"/>
      <c r="F131" s="194" t="s">
        <v>621</v>
      </c>
      <c r="G131" s="36"/>
      <c r="H131" s="36"/>
      <c r="I131" s="115"/>
      <c r="J131" s="36"/>
      <c r="K131" s="36"/>
      <c r="L131" s="39"/>
      <c r="M131" s="192"/>
      <c r="N131" s="193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135</v>
      </c>
      <c r="AU131" s="17" t="s">
        <v>85</v>
      </c>
    </row>
    <row r="132" spans="1:65" s="12" customFormat="1" x14ac:dyDescent="0.2">
      <c r="B132" s="195"/>
      <c r="C132" s="196"/>
      <c r="D132" s="190" t="s">
        <v>137</v>
      </c>
      <c r="E132" s="197" t="s">
        <v>35</v>
      </c>
      <c r="F132" s="198" t="s">
        <v>237</v>
      </c>
      <c r="G132" s="196"/>
      <c r="H132" s="199">
        <v>38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137</v>
      </c>
      <c r="AU132" s="205" t="s">
        <v>85</v>
      </c>
      <c r="AV132" s="12" t="s">
        <v>85</v>
      </c>
      <c r="AW132" s="12" t="s">
        <v>37</v>
      </c>
      <c r="AX132" s="12" t="s">
        <v>83</v>
      </c>
      <c r="AY132" s="205" t="s">
        <v>131</v>
      </c>
    </row>
    <row r="133" spans="1:65" s="2" customFormat="1" ht="24" x14ac:dyDescent="0.2">
      <c r="A133" s="34"/>
      <c r="B133" s="35"/>
      <c r="C133" s="233" t="s">
        <v>189</v>
      </c>
      <c r="D133" s="233" t="s">
        <v>217</v>
      </c>
      <c r="E133" s="234" t="s">
        <v>245</v>
      </c>
      <c r="F133" s="235" t="s">
        <v>246</v>
      </c>
      <c r="G133" s="236" t="s">
        <v>247</v>
      </c>
      <c r="H133" s="237">
        <v>0.97899999999999998</v>
      </c>
      <c r="I133" s="238"/>
      <c r="J133" s="239">
        <f>ROUND(I133*H133,2)</f>
        <v>0</v>
      </c>
      <c r="K133" s="235" t="s">
        <v>129</v>
      </c>
      <c r="L133" s="39"/>
      <c r="M133" s="240" t="s">
        <v>35</v>
      </c>
      <c r="N133" s="241" t="s">
        <v>47</v>
      </c>
      <c r="O133" s="64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132</v>
      </c>
      <c r="AT133" s="188" t="s">
        <v>217</v>
      </c>
      <c r="AU133" s="188" t="s">
        <v>85</v>
      </c>
      <c r="AY133" s="17" t="s">
        <v>131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7" t="s">
        <v>83</v>
      </c>
      <c r="BK133" s="189">
        <f>ROUND(I133*H133,2)</f>
        <v>0</v>
      </c>
      <c r="BL133" s="17" t="s">
        <v>132</v>
      </c>
      <c r="BM133" s="188" t="s">
        <v>248</v>
      </c>
    </row>
    <row r="134" spans="1:65" s="2" customFormat="1" ht="19.5" x14ac:dyDescent="0.2">
      <c r="A134" s="34"/>
      <c r="B134" s="35"/>
      <c r="C134" s="36"/>
      <c r="D134" s="190" t="s">
        <v>134</v>
      </c>
      <c r="E134" s="36"/>
      <c r="F134" s="191" t="s">
        <v>249</v>
      </c>
      <c r="G134" s="36"/>
      <c r="H134" s="36"/>
      <c r="I134" s="115"/>
      <c r="J134" s="36"/>
      <c r="K134" s="36"/>
      <c r="L134" s="39"/>
      <c r="M134" s="192"/>
      <c r="N134" s="193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134</v>
      </c>
      <c r="AU134" s="17" t="s">
        <v>85</v>
      </c>
    </row>
    <row r="135" spans="1:65" s="12" customFormat="1" x14ac:dyDescent="0.2">
      <c r="B135" s="195"/>
      <c r="C135" s="196"/>
      <c r="D135" s="190" t="s">
        <v>137</v>
      </c>
      <c r="E135" s="197" t="s">
        <v>35</v>
      </c>
      <c r="F135" s="198" t="s">
        <v>250</v>
      </c>
      <c r="G135" s="196"/>
      <c r="H135" s="199">
        <v>0.97899999999999998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137</v>
      </c>
      <c r="AU135" s="205" t="s">
        <v>85</v>
      </c>
      <c r="AV135" s="12" t="s">
        <v>85</v>
      </c>
      <c r="AW135" s="12" t="s">
        <v>37</v>
      </c>
      <c r="AX135" s="12" t="s">
        <v>83</v>
      </c>
      <c r="AY135" s="205" t="s">
        <v>131</v>
      </c>
    </row>
    <row r="136" spans="1:65" s="2" customFormat="1" ht="24" x14ac:dyDescent="0.2">
      <c r="A136" s="34"/>
      <c r="B136" s="35"/>
      <c r="C136" s="233" t="s">
        <v>194</v>
      </c>
      <c r="D136" s="233" t="s">
        <v>217</v>
      </c>
      <c r="E136" s="234" t="s">
        <v>338</v>
      </c>
      <c r="F136" s="235" t="s">
        <v>339</v>
      </c>
      <c r="G136" s="236" t="s">
        <v>234</v>
      </c>
      <c r="H136" s="237">
        <v>4.8</v>
      </c>
      <c r="I136" s="238"/>
      <c r="J136" s="239">
        <f>ROUND(I136*H136,2)</f>
        <v>0</v>
      </c>
      <c r="K136" s="235" t="s">
        <v>129</v>
      </c>
      <c r="L136" s="39"/>
      <c r="M136" s="240" t="s">
        <v>35</v>
      </c>
      <c r="N136" s="241" t="s">
        <v>47</v>
      </c>
      <c r="O136" s="64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132</v>
      </c>
      <c r="AT136" s="188" t="s">
        <v>217</v>
      </c>
      <c r="AU136" s="188" t="s">
        <v>85</v>
      </c>
      <c r="AY136" s="17" t="s">
        <v>131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83</v>
      </c>
      <c r="BK136" s="189">
        <f>ROUND(I136*H136,2)</f>
        <v>0</v>
      </c>
      <c r="BL136" s="17" t="s">
        <v>132</v>
      </c>
      <c r="BM136" s="188" t="s">
        <v>340</v>
      </c>
    </row>
    <row r="137" spans="1:65" s="2" customFormat="1" ht="19.5" x14ac:dyDescent="0.2">
      <c r="A137" s="34"/>
      <c r="B137" s="35"/>
      <c r="C137" s="36"/>
      <c r="D137" s="190" t="s">
        <v>134</v>
      </c>
      <c r="E137" s="36"/>
      <c r="F137" s="191" t="s">
        <v>341</v>
      </c>
      <c r="G137" s="36"/>
      <c r="H137" s="36"/>
      <c r="I137" s="115"/>
      <c r="J137" s="36"/>
      <c r="K137" s="36"/>
      <c r="L137" s="39"/>
      <c r="M137" s="192"/>
      <c r="N137" s="193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134</v>
      </c>
      <c r="AU137" s="17" t="s">
        <v>85</v>
      </c>
    </row>
    <row r="138" spans="1:65" s="2" customFormat="1" ht="19.5" x14ac:dyDescent="0.2">
      <c r="A138" s="34"/>
      <c r="B138" s="35"/>
      <c r="C138" s="36"/>
      <c r="D138" s="190" t="s">
        <v>135</v>
      </c>
      <c r="E138" s="36"/>
      <c r="F138" s="194" t="s">
        <v>342</v>
      </c>
      <c r="G138" s="36"/>
      <c r="H138" s="36"/>
      <c r="I138" s="115"/>
      <c r="J138" s="36"/>
      <c r="K138" s="36"/>
      <c r="L138" s="39"/>
      <c r="M138" s="192"/>
      <c r="N138" s="193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135</v>
      </c>
      <c r="AU138" s="17" t="s">
        <v>85</v>
      </c>
    </row>
    <row r="139" spans="1:65" s="12" customFormat="1" x14ac:dyDescent="0.2">
      <c r="B139" s="195"/>
      <c r="C139" s="196"/>
      <c r="D139" s="190" t="s">
        <v>137</v>
      </c>
      <c r="E139" s="197" t="s">
        <v>35</v>
      </c>
      <c r="F139" s="198" t="s">
        <v>343</v>
      </c>
      <c r="G139" s="196"/>
      <c r="H139" s="199">
        <v>4.8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137</v>
      </c>
      <c r="AU139" s="205" t="s">
        <v>85</v>
      </c>
      <c r="AV139" s="12" t="s">
        <v>85</v>
      </c>
      <c r="AW139" s="12" t="s">
        <v>37</v>
      </c>
      <c r="AX139" s="12" t="s">
        <v>83</v>
      </c>
      <c r="AY139" s="205" t="s">
        <v>131</v>
      </c>
    </row>
    <row r="140" spans="1:65" s="2" customFormat="1" ht="24" x14ac:dyDescent="0.2">
      <c r="A140" s="34"/>
      <c r="B140" s="35"/>
      <c r="C140" s="233" t="s">
        <v>199</v>
      </c>
      <c r="D140" s="233" t="s">
        <v>217</v>
      </c>
      <c r="E140" s="234" t="s">
        <v>351</v>
      </c>
      <c r="F140" s="235" t="s">
        <v>352</v>
      </c>
      <c r="G140" s="236" t="s">
        <v>128</v>
      </c>
      <c r="H140" s="237">
        <v>8</v>
      </c>
      <c r="I140" s="238"/>
      <c r="J140" s="239">
        <f>ROUND(I140*H140,2)</f>
        <v>0</v>
      </c>
      <c r="K140" s="235" t="s">
        <v>129</v>
      </c>
      <c r="L140" s="39"/>
      <c r="M140" s="240" t="s">
        <v>35</v>
      </c>
      <c r="N140" s="241" t="s">
        <v>47</v>
      </c>
      <c r="O140" s="64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132</v>
      </c>
      <c r="AT140" s="188" t="s">
        <v>217</v>
      </c>
      <c r="AU140" s="188" t="s">
        <v>85</v>
      </c>
      <c r="AY140" s="17" t="s">
        <v>131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83</v>
      </c>
      <c r="BK140" s="189">
        <f>ROUND(I140*H140,2)</f>
        <v>0</v>
      </c>
      <c r="BL140" s="17" t="s">
        <v>132</v>
      </c>
      <c r="BM140" s="188" t="s">
        <v>353</v>
      </c>
    </row>
    <row r="141" spans="1:65" s="2" customFormat="1" ht="19.5" x14ac:dyDescent="0.2">
      <c r="A141" s="34"/>
      <c r="B141" s="35"/>
      <c r="C141" s="36"/>
      <c r="D141" s="190" t="s">
        <v>134</v>
      </c>
      <c r="E141" s="36"/>
      <c r="F141" s="191" t="s">
        <v>354</v>
      </c>
      <c r="G141" s="36"/>
      <c r="H141" s="36"/>
      <c r="I141" s="115"/>
      <c r="J141" s="36"/>
      <c r="K141" s="36"/>
      <c r="L141" s="39"/>
      <c r="M141" s="192"/>
      <c r="N141" s="193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134</v>
      </c>
      <c r="AU141" s="17" t="s">
        <v>85</v>
      </c>
    </row>
    <row r="142" spans="1:65" s="2" customFormat="1" ht="19.5" x14ac:dyDescent="0.2">
      <c r="A142" s="34"/>
      <c r="B142" s="35"/>
      <c r="C142" s="36"/>
      <c r="D142" s="190" t="s">
        <v>135</v>
      </c>
      <c r="E142" s="36"/>
      <c r="F142" s="194" t="s">
        <v>342</v>
      </c>
      <c r="G142" s="36"/>
      <c r="H142" s="36"/>
      <c r="I142" s="115"/>
      <c r="J142" s="36"/>
      <c r="K142" s="36"/>
      <c r="L142" s="39"/>
      <c r="M142" s="192"/>
      <c r="N142" s="193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135</v>
      </c>
      <c r="AU142" s="17" t="s">
        <v>85</v>
      </c>
    </row>
    <row r="143" spans="1:65" s="12" customFormat="1" x14ac:dyDescent="0.2">
      <c r="B143" s="195"/>
      <c r="C143" s="196"/>
      <c r="D143" s="190" t="s">
        <v>137</v>
      </c>
      <c r="E143" s="197" t="s">
        <v>35</v>
      </c>
      <c r="F143" s="198" t="s">
        <v>355</v>
      </c>
      <c r="G143" s="196"/>
      <c r="H143" s="199">
        <v>8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137</v>
      </c>
      <c r="AU143" s="205" t="s">
        <v>85</v>
      </c>
      <c r="AV143" s="12" t="s">
        <v>85</v>
      </c>
      <c r="AW143" s="12" t="s">
        <v>37</v>
      </c>
      <c r="AX143" s="12" t="s">
        <v>83</v>
      </c>
      <c r="AY143" s="205" t="s">
        <v>131</v>
      </c>
    </row>
    <row r="144" spans="1:65" s="2" customFormat="1" ht="24" x14ac:dyDescent="0.2">
      <c r="A144" s="34"/>
      <c r="B144" s="35"/>
      <c r="C144" s="233" t="s">
        <v>203</v>
      </c>
      <c r="D144" s="233" t="s">
        <v>217</v>
      </c>
      <c r="E144" s="234" t="s">
        <v>357</v>
      </c>
      <c r="F144" s="235" t="s">
        <v>358</v>
      </c>
      <c r="G144" s="236" t="s">
        <v>128</v>
      </c>
      <c r="H144" s="237">
        <v>2</v>
      </c>
      <c r="I144" s="238"/>
      <c r="J144" s="239">
        <f>ROUND(I144*H144,2)</f>
        <v>0</v>
      </c>
      <c r="K144" s="235" t="s">
        <v>129</v>
      </c>
      <c r="L144" s="39"/>
      <c r="M144" s="240" t="s">
        <v>35</v>
      </c>
      <c r="N144" s="241" t="s">
        <v>47</v>
      </c>
      <c r="O144" s="64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132</v>
      </c>
      <c r="AT144" s="188" t="s">
        <v>217</v>
      </c>
      <c r="AU144" s="188" t="s">
        <v>85</v>
      </c>
      <c r="AY144" s="17" t="s">
        <v>131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83</v>
      </c>
      <c r="BK144" s="189">
        <f>ROUND(I144*H144,2)</f>
        <v>0</v>
      </c>
      <c r="BL144" s="17" t="s">
        <v>132</v>
      </c>
      <c r="BM144" s="188" t="s">
        <v>359</v>
      </c>
    </row>
    <row r="145" spans="1:65" s="2" customFormat="1" ht="19.5" x14ac:dyDescent="0.2">
      <c r="A145" s="34"/>
      <c r="B145" s="35"/>
      <c r="C145" s="36"/>
      <c r="D145" s="190" t="s">
        <v>134</v>
      </c>
      <c r="E145" s="36"/>
      <c r="F145" s="191" t="s">
        <v>360</v>
      </c>
      <c r="G145" s="36"/>
      <c r="H145" s="36"/>
      <c r="I145" s="115"/>
      <c r="J145" s="36"/>
      <c r="K145" s="36"/>
      <c r="L145" s="39"/>
      <c r="M145" s="192"/>
      <c r="N145" s="193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134</v>
      </c>
      <c r="AU145" s="17" t="s">
        <v>85</v>
      </c>
    </row>
    <row r="146" spans="1:65" s="2" customFormat="1" ht="29.25" x14ac:dyDescent="0.2">
      <c r="A146" s="34"/>
      <c r="B146" s="35"/>
      <c r="C146" s="36"/>
      <c r="D146" s="190" t="s">
        <v>135</v>
      </c>
      <c r="E146" s="36"/>
      <c r="F146" s="194" t="s">
        <v>361</v>
      </c>
      <c r="G146" s="36"/>
      <c r="H146" s="36"/>
      <c r="I146" s="115"/>
      <c r="J146" s="36"/>
      <c r="K146" s="36"/>
      <c r="L146" s="39"/>
      <c r="M146" s="192"/>
      <c r="N146" s="193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135</v>
      </c>
      <c r="AU146" s="17" t="s">
        <v>85</v>
      </c>
    </row>
    <row r="147" spans="1:65" s="12" customFormat="1" x14ac:dyDescent="0.2">
      <c r="B147" s="195"/>
      <c r="C147" s="196"/>
      <c r="D147" s="190" t="s">
        <v>137</v>
      </c>
      <c r="E147" s="197" t="s">
        <v>35</v>
      </c>
      <c r="F147" s="198" t="s">
        <v>188</v>
      </c>
      <c r="G147" s="196"/>
      <c r="H147" s="199">
        <v>2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137</v>
      </c>
      <c r="AU147" s="205" t="s">
        <v>85</v>
      </c>
      <c r="AV147" s="12" t="s">
        <v>85</v>
      </c>
      <c r="AW147" s="12" t="s">
        <v>37</v>
      </c>
      <c r="AX147" s="12" t="s">
        <v>83</v>
      </c>
      <c r="AY147" s="205" t="s">
        <v>131</v>
      </c>
    </row>
    <row r="148" spans="1:65" s="2" customFormat="1" ht="24" x14ac:dyDescent="0.2">
      <c r="A148" s="34"/>
      <c r="B148" s="35"/>
      <c r="C148" s="233" t="s">
        <v>208</v>
      </c>
      <c r="D148" s="233" t="s">
        <v>217</v>
      </c>
      <c r="E148" s="234" t="s">
        <v>368</v>
      </c>
      <c r="F148" s="235" t="s">
        <v>369</v>
      </c>
      <c r="G148" s="236" t="s">
        <v>128</v>
      </c>
      <c r="H148" s="237">
        <v>8</v>
      </c>
      <c r="I148" s="238"/>
      <c r="J148" s="239">
        <f>ROUND(I148*H148,2)</f>
        <v>0</v>
      </c>
      <c r="K148" s="235" t="s">
        <v>129</v>
      </c>
      <c r="L148" s="39"/>
      <c r="M148" s="240" t="s">
        <v>35</v>
      </c>
      <c r="N148" s="241" t="s">
        <v>47</v>
      </c>
      <c r="O148" s="64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132</v>
      </c>
      <c r="AT148" s="188" t="s">
        <v>217</v>
      </c>
      <c r="AU148" s="188" t="s">
        <v>85</v>
      </c>
      <c r="AY148" s="17" t="s">
        <v>131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83</v>
      </c>
      <c r="BK148" s="189">
        <f>ROUND(I148*H148,2)</f>
        <v>0</v>
      </c>
      <c r="BL148" s="17" t="s">
        <v>132</v>
      </c>
      <c r="BM148" s="188" t="s">
        <v>370</v>
      </c>
    </row>
    <row r="149" spans="1:65" s="2" customFormat="1" ht="19.5" x14ac:dyDescent="0.2">
      <c r="A149" s="34"/>
      <c r="B149" s="35"/>
      <c r="C149" s="36"/>
      <c r="D149" s="190" t="s">
        <v>134</v>
      </c>
      <c r="E149" s="36"/>
      <c r="F149" s="191" t="s">
        <v>371</v>
      </c>
      <c r="G149" s="36"/>
      <c r="H149" s="36"/>
      <c r="I149" s="115"/>
      <c r="J149" s="36"/>
      <c r="K149" s="36"/>
      <c r="L149" s="39"/>
      <c r="M149" s="192"/>
      <c r="N149" s="193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134</v>
      </c>
      <c r="AU149" s="17" t="s">
        <v>85</v>
      </c>
    </row>
    <row r="150" spans="1:65" s="2" customFormat="1" ht="19.5" x14ac:dyDescent="0.2">
      <c r="A150" s="34"/>
      <c r="B150" s="35"/>
      <c r="C150" s="36"/>
      <c r="D150" s="190" t="s">
        <v>135</v>
      </c>
      <c r="E150" s="36"/>
      <c r="F150" s="194" t="s">
        <v>342</v>
      </c>
      <c r="G150" s="36"/>
      <c r="H150" s="36"/>
      <c r="I150" s="115"/>
      <c r="J150" s="36"/>
      <c r="K150" s="36"/>
      <c r="L150" s="39"/>
      <c r="M150" s="192"/>
      <c r="N150" s="193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135</v>
      </c>
      <c r="AU150" s="17" t="s">
        <v>85</v>
      </c>
    </row>
    <row r="151" spans="1:65" s="12" customFormat="1" x14ac:dyDescent="0.2">
      <c r="B151" s="195"/>
      <c r="C151" s="196"/>
      <c r="D151" s="190" t="s">
        <v>137</v>
      </c>
      <c r="E151" s="197" t="s">
        <v>35</v>
      </c>
      <c r="F151" s="198" t="s">
        <v>355</v>
      </c>
      <c r="G151" s="196"/>
      <c r="H151" s="199">
        <v>8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137</v>
      </c>
      <c r="AU151" s="205" t="s">
        <v>85</v>
      </c>
      <c r="AV151" s="12" t="s">
        <v>85</v>
      </c>
      <c r="AW151" s="12" t="s">
        <v>37</v>
      </c>
      <c r="AX151" s="12" t="s">
        <v>83</v>
      </c>
      <c r="AY151" s="205" t="s">
        <v>131</v>
      </c>
    </row>
    <row r="152" spans="1:65" s="2" customFormat="1" ht="24" x14ac:dyDescent="0.2">
      <c r="A152" s="34"/>
      <c r="B152" s="35"/>
      <c r="C152" s="233" t="s">
        <v>8</v>
      </c>
      <c r="D152" s="233" t="s">
        <v>217</v>
      </c>
      <c r="E152" s="234" t="s">
        <v>402</v>
      </c>
      <c r="F152" s="235" t="s">
        <v>403</v>
      </c>
      <c r="G152" s="236" t="s">
        <v>234</v>
      </c>
      <c r="H152" s="237">
        <v>7.2</v>
      </c>
      <c r="I152" s="238"/>
      <c r="J152" s="239">
        <f>ROUND(I152*H152,2)</f>
        <v>0</v>
      </c>
      <c r="K152" s="235" t="s">
        <v>129</v>
      </c>
      <c r="L152" s="39"/>
      <c r="M152" s="240" t="s">
        <v>35</v>
      </c>
      <c r="N152" s="241" t="s">
        <v>47</v>
      </c>
      <c r="O152" s="64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132</v>
      </c>
      <c r="AT152" s="188" t="s">
        <v>217</v>
      </c>
      <c r="AU152" s="188" t="s">
        <v>85</v>
      </c>
      <c r="AY152" s="17" t="s">
        <v>131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7" t="s">
        <v>83</v>
      </c>
      <c r="BK152" s="189">
        <f>ROUND(I152*H152,2)</f>
        <v>0</v>
      </c>
      <c r="BL152" s="17" t="s">
        <v>132</v>
      </c>
      <c r="BM152" s="188" t="s">
        <v>404</v>
      </c>
    </row>
    <row r="153" spans="1:65" s="2" customFormat="1" ht="19.5" x14ac:dyDescent="0.2">
      <c r="A153" s="34"/>
      <c r="B153" s="35"/>
      <c r="C153" s="36"/>
      <c r="D153" s="190" t="s">
        <v>134</v>
      </c>
      <c r="E153" s="36"/>
      <c r="F153" s="191" t="s">
        <v>405</v>
      </c>
      <c r="G153" s="36"/>
      <c r="H153" s="36"/>
      <c r="I153" s="115"/>
      <c r="J153" s="36"/>
      <c r="K153" s="36"/>
      <c r="L153" s="39"/>
      <c r="M153" s="192"/>
      <c r="N153" s="193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134</v>
      </c>
      <c r="AU153" s="17" t="s">
        <v>85</v>
      </c>
    </row>
    <row r="154" spans="1:65" s="2" customFormat="1" ht="68.25" x14ac:dyDescent="0.2">
      <c r="A154" s="34"/>
      <c r="B154" s="35"/>
      <c r="C154" s="36"/>
      <c r="D154" s="190" t="s">
        <v>135</v>
      </c>
      <c r="E154" s="36"/>
      <c r="F154" s="194" t="s">
        <v>406</v>
      </c>
      <c r="G154" s="36"/>
      <c r="H154" s="36"/>
      <c r="I154" s="115"/>
      <c r="J154" s="36"/>
      <c r="K154" s="36"/>
      <c r="L154" s="39"/>
      <c r="M154" s="192"/>
      <c r="N154" s="193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135</v>
      </c>
      <c r="AU154" s="17" t="s">
        <v>85</v>
      </c>
    </row>
    <row r="155" spans="1:65" s="12" customFormat="1" x14ac:dyDescent="0.2">
      <c r="B155" s="195"/>
      <c r="C155" s="196"/>
      <c r="D155" s="190" t="s">
        <v>137</v>
      </c>
      <c r="E155" s="197" t="s">
        <v>35</v>
      </c>
      <c r="F155" s="198" t="s">
        <v>407</v>
      </c>
      <c r="G155" s="196"/>
      <c r="H155" s="199">
        <v>7.2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137</v>
      </c>
      <c r="AU155" s="205" t="s">
        <v>85</v>
      </c>
      <c r="AV155" s="12" t="s">
        <v>85</v>
      </c>
      <c r="AW155" s="12" t="s">
        <v>37</v>
      </c>
      <c r="AX155" s="12" t="s">
        <v>83</v>
      </c>
      <c r="AY155" s="205" t="s">
        <v>131</v>
      </c>
    </row>
    <row r="156" spans="1:65" s="2" customFormat="1" ht="24" x14ac:dyDescent="0.2">
      <c r="A156" s="34"/>
      <c r="B156" s="35"/>
      <c r="C156" s="233" t="s">
        <v>224</v>
      </c>
      <c r="D156" s="233" t="s">
        <v>217</v>
      </c>
      <c r="E156" s="234" t="s">
        <v>622</v>
      </c>
      <c r="F156" s="235" t="s">
        <v>623</v>
      </c>
      <c r="G156" s="236" t="s">
        <v>160</v>
      </c>
      <c r="H156" s="237">
        <v>8</v>
      </c>
      <c r="I156" s="238"/>
      <c r="J156" s="239">
        <f>ROUND(I156*H156,2)</f>
        <v>0</v>
      </c>
      <c r="K156" s="235" t="s">
        <v>129</v>
      </c>
      <c r="L156" s="39"/>
      <c r="M156" s="240" t="s">
        <v>35</v>
      </c>
      <c r="N156" s="241" t="s">
        <v>47</v>
      </c>
      <c r="O156" s="64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132</v>
      </c>
      <c r="AT156" s="188" t="s">
        <v>217</v>
      </c>
      <c r="AU156" s="188" t="s">
        <v>85</v>
      </c>
      <c r="AY156" s="17" t="s">
        <v>131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132</v>
      </c>
      <c r="BM156" s="188" t="s">
        <v>624</v>
      </c>
    </row>
    <row r="157" spans="1:65" s="2" customFormat="1" ht="29.25" x14ac:dyDescent="0.2">
      <c r="A157" s="34"/>
      <c r="B157" s="35"/>
      <c r="C157" s="36"/>
      <c r="D157" s="190" t="s">
        <v>134</v>
      </c>
      <c r="E157" s="36"/>
      <c r="F157" s="191" t="s">
        <v>625</v>
      </c>
      <c r="G157" s="36"/>
      <c r="H157" s="36"/>
      <c r="I157" s="115"/>
      <c r="J157" s="36"/>
      <c r="K157" s="36"/>
      <c r="L157" s="39"/>
      <c r="M157" s="192"/>
      <c r="N157" s="193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134</v>
      </c>
      <c r="AU157" s="17" t="s">
        <v>85</v>
      </c>
    </row>
    <row r="158" spans="1:65" s="2" customFormat="1" ht="68.25" x14ac:dyDescent="0.2">
      <c r="A158" s="34"/>
      <c r="B158" s="35"/>
      <c r="C158" s="36"/>
      <c r="D158" s="190" t="s">
        <v>135</v>
      </c>
      <c r="E158" s="36"/>
      <c r="F158" s="194" t="s">
        <v>626</v>
      </c>
      <c r="G158" s="36"/>
      <c r="H158" s="36"/>
      <c r="I158" s="115"/>
      <c r="J158" s="36"/>
      <c r="K158" s="36"/>
      <c r="L158" s="39"/>
      <c r="M158" s="192"/>
      <c r="N158" s="193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135</v>
      </c>
      <c r="AU158" s="17" t="s">
        <v>85</v>
      </c>
    </row>
    <row r="159" spans="1:65" s="12" customFormat="1" x14ac:dyDescent="0.2">
      <c r="B159" s="195"/>
      <c r="C159" s="196"/>
      <c r="D159" s="190" t="s">
        <v>137</v>
      </c>
      <c r="E159" s="197" t="s">
        <v>35</v>
      </c>
      <c r="F159" s="198" t="s">
        <v>627</v>
      </c>
      <c r="G159" s="196"/>
      <c r="H159" s="199">
        <v>4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137</v>
      </c>
      <c r="AU159" s="205" t="s">
        <v>85</v>
      </c>
      <c r="AV159" s="12" t="s">
        <v>85</v>
      </c>
      <c r="AW159" s="12" t="s">
        <v>37</v>
      </c>
      <c r="AX159" s="12" t="s">
        <v>76</v>
      </c>
      <c r="AY159" s="205" t="s">
        <v>131</v>
      </c>
    </row>
    <row r="160" spans="1:65" s="12" customFormat="1" x14ac:dyDescent="0.2">
      <c r="B160" s="195"/>
      <c r="C160" s="196"/>
      <c r="D160" s="190" t="s">
        <v>137</v>
      </c>
      <c r="E160" s="197" t="s">
        <v>35</v>
      </c>
      <c r="F160" s="198" t="s">
        <v>628</v>
      </c>
      <c r="G160" s="196"/>
      <c r="H160" s="199">
        <v>4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137</v>
      </c>
      <c r="AU160" s="205" t="s">
        <v>85</v>
      </c>
      <c r="AV160" s="12" t="s">
        <v>85</v>
      </c>
      <c r="AW160" s="12" t="s">
        <v>37</v>
      </c>
      <c r="AX160" s="12" t="s">
        <v>76</v>
      </c>
      <c r="AY160" s="205" t="s">
        <v>131</v>
      </c>
    </row>
    <row r="161" spans="1:65" s="13" customFormat="1" x14ac:dyDescent="0.2">
      <c r="B161" s="206"/>
      <c r="C161" s="207"/>
      <c r="D161" s="190" t="s">
        <v>137</v>
      </c>
      <c r="E161" s="208" t="s">
        <v>35</v>
      </c>
      <c r="F161" s="209" t="s">
        <v>166</v>
      </c>
      <c r="G161" s="207"/>
      <c r="H161" s="210">
        <v>8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137</v>
      </c>
      <c r="AU161" s="216" t="s">
        <v>85</v>
      </c>
      <c r="AV161" s="13" t="s">
        <v>132</v>
      </c>
      <c r="AW161" s="13" t="s">
        <v>37</v>
      </c>
      <c r="AX161" s="13" t="s">
        <v>83</v>
      </c>
      <c r="AY161" s="216" t="s">
        <v>131</v>
      </c>
    </row>
    <row r="162" spans="1:65" s="2" customFormat="1" ht="24" x14ac:dyDescent="0.2">
      <c r="A162" s="34"/>
      <c r="B162" s="35"/>
      <c r="C162" s="233" t="s">
        <v>231</v>
      </c>
      <c r="D162" s="233" t="s">
        <v>217</v>
      </c>
      <c r="E162" s="234" t="s">
        <v>629</v>
      </c>
      <c r="F162" s="235" t="s">
        <v>630</v>
      </c>
      <c r="G162" s="236" t="s">
        <v>247</v>
      </c>
      <c r="H162" s="237">
        <v>1.079</v>
      </c>
      <c r="I162" s="238"/>
      <c r="J162" s="239">
        <f>ROUND(I162*H162,2)</f>
        <v>0</v>
      </c>
      <c r="K162" s="235" t="s">
        <v>129</v>
      </c>
      <c r="L162" s="39"/>
      <c r="M162" s="240" t="s">
        <v>35</v>
      </c>
      <c r="N162" s="241" t="s">
        <v>47</v>
      </c>
      <c r="O162" s="64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132</v>
      </c>
      <c r="AT162" s="188" t="s">
        <v>217</v>
      </c>
      <c r="AU162" s="188" t="s">
        <v>85</v>
      </c>
      <c r="AY162" s="17" t="s">
        <v>131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7" t="s">
        <v>83</v>
      </c>
      <c r="BK162" s="189">
        <f>ROUND(I162*H162,2)</f>
        <v>0</v>
      </c>
      <c r="BL162" s="17" t="s">
        <v>132</v>
      </c>
      <c r="BM162" s="188" t="s">
        <v>631</v>
      </c>
    </row>
    <row r="163" spans="1:65" s="2" customFormat="1" ht="39" x14ac:dyDescent="0.2">
      <c r="A163" s="34"/>
      <c r="B163" s="35"/>
      <c r="C163" s="36"/>
      <c r="D163" s="190" t="s">
        <v>134</v>
      </c>
      <c r="E163" s="36"/>
      <c r="F163" s="191" t="s">
        <v>632</v>
      </c>
      <c r="G163" s="36"/>
      <c r="H163" s="36"/>
      <c r="I163" s="115"/>
      <c r="J163" s="36"/>
      <c r="K163" s="36"/>
      <c r="L163" s="39"/>
      <c r="M163" s="192"/>
      <c r="N163" s="193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134</v>
      </c>
      <c r="AU163" s="17" t="s">
        <v>85</v>
      </c>
    </row>
    <row r="164" spans="1:65" s="12" customFormat="1" x14ac:dyDescent="0.2">
      <c r="B164" s="195"/>
      <c r="C164" s="196"/>
      <c r="D164" s="190" t="s">
        <v>137</v>
      </c>
      <c r="E164" s="197" t="s">
        <v>35</v>
      </c>
      <c r="F164" s="198" t="s">
        <v>633</v>
      </c>
      <c r="G164" s="196"/>
      <c r="H164" s="199">
        <v>1.079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137</v>
      </c>
      <c r="AU164" s="205" t="s">
        <v>85</v>
      </c>
      <c r="AV164" s="12" t="s">
        <v>85</v>
      </c>
      <c r="AW164" s="12" t="s">
        <v>37</v>
      </c>
      <c r="AX164" s="12" t="s">
        <v>83</v>
      </c>
      <c r="AY164" s="205" t="s">
        <v>131</v>
      </c>
    </row>
    <row r="165" spans="1:65" s="2" customFormat="1" ht="24" x14ac:dyDescent="0.2">
      <c r="A165" s="34"/>
      <c r="B165" s="35"/>
      <c r="C165" s="233" t="s">
        <v>238</v>
      </c>
      <c r="D165" s="233" t="s">
        <v>217</v>
      </c>
      <c r="E165" s="234" t="s">
        <v>634</v>
      </c>
      <c r="F165" s="235" t="s">
        <v>635</v>
      </c>
      <c r="G165" s="236" t="s">
        <v>234</v>
      </c>
      <c r="H165" s="237">
        <v>53</v>
      </c>
      <c r="I165" s="238"/>
      <c r="J165" s="239">
        <f>ROUND(I165*H165,2)</f>
        <v>0</v>
      </c>
      <c r="K165" s="235" t="s">
        <v>129</v>
      </c>
      <c r="L165" s="39"/>
      <c r="M165" s="240" t="s">
        <v>35</v>
      </c>
      <c r="N165" s="241" t="s">
        <v>47</v>
      </c>
      <c r="O165" s="64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132</v>
      </c>
      <c r="AT165" s="188" t="s">
        <v>217</v>
      </c>
      <c r="AU165" s="188" t="s">
        <v>85</v>
      </c>
      <c r="AY165" s="17" t="s">
        <v>131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7" t="s">
        <v>83</v>
      </c>
      <c r="BK165" s="189">
        <f>ROUND(I165*H165,2)</f>
        <v>0</v>
      </c>
      <c r="BL165" s="17" t="s">
        <v>132</v>
      </c>
      <c r="BM165" s="188" t="s">
        <v>636</v>
      </c>
    </row>
    <row r="166" spans="1:65" s="2" customFormat="1" ht="39" x14ac:dyDescent="0.2">
      <c r="A166" s="34"/>
      <c r="B166" s="35"/>
      <c r="C166" s="36"/>
      <c r="D166" s="190" t="s">
        <v>134</v>
      </c>
      <c r="E166" s="36"/>
      <c r="F166" s="191" t="s">
        <v>637</v>
      </c>
      <c r="G166" s="36"/>
      <c r="H166" s="36"/>
      <c r="I166" s="115"/>
      <c r="J166" s="36"/>
      <c r="K166" s="36"/>
      <c r="L166" s="39"/>
      <c r="M166" s="192"/>
      <c r="N166" s="193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134</v>
      </c>
      <c r="AU166" s="17" t="s">
        <v>85</v>
      </c>
    </row>
    <row r="167" spans="1:65" s="12" customFormat="1" x14ac:dyDescent="0.2">
      <c r="B167" s="195"/>
      <c r="C167" s="196"/>
      <c r="D167" s="190" t="s">
        <v>137</v>
      </c>
      <c r="E167" s="197" t="s">
        <v>35</v>
      </c>
      <c r="F167" s="198" t="s">
        <v>638</v>
      </c>
      <c r="G167" s="196"/>
      <c r="H167" s="199">
        <v>53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137</v>
      </c>
      <c r="AU167" s="205" t="s">
        <v>85</v>
      </c>
      <c r="AV167" s="12" t="s">
        <v>85</v>
      </c>
      <c r="AW167" s="12" t="s">
        <v>37</v>
      </c>
      <c r="AX167" s="12" t="s">
        <v>83</v>
      </c>
      <c r="AY167" s="205" t="s">
        <v>131</v>
      </c>
    </row>
    <row r="168" spans="1:65" s="2" customFormat="1" ht="24" x14ac:dyDescent="0.2">
      <c r="A168" s="34"/>
      <c r="B168" s="35"/>
      <c r="C168" s="233" t="s">
        <v>244</v>
      </c>
      <c r="D168" s="233" t="s">
        <v>217</v>
      </c>
      <c r="E168" s="234" t="s">
        <v>639</v>
      </c>
      <c r="F168" s="235" t="s">
        <v>640</v>
      </c>
      <c r="G168" s="236" t="s">
        <v>220</v>
      </c>
      <c r="H168" s="237">
        <v>1.6</v>
      </c>
      <c r="I168" s="238"/>
      <c r="J168" s="239">
        <f>ROUND(I168*H168,2)</f>
        <v>0</v>
      </c>
      <c r="K168" s="235" t="s">
        <v>129</v>
      </c>
      <c r="L168" s="39"/>
      <c r="M168" s="240" t="s">
        <v>35</v>
      </c>
      <c r="N168" s="241" t="s">
        <v>47</v>
      </c>
      <c r="O168" s="64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132</v>
      </c>
      <c r="AT168" s="188" t="s">
        <v>217</v>
      </c>
      <c r="AU168" s="188" t="s">
        <v>85</v>
      </c>
      <c r="AY168" s="17" t="s">
        <v>131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7" t="s">
        <v>83</v>
      </c>
      <c r="BK168" s="189">
        <f>ROUND(I168*H168,2)</f>
        <v>0</v>
      </c>
      <c r="BL168" s="17" t="s">
        <v>132</v>
      </c>
      <c r="BM168" s="188" t="s">
        <v>641</v>
      </c>
    </row>
    <row r="169" spans="1:65" s="2" customFormat="1" ht="19.5" x14ac:dyDescent="0.2">
      <c r="A169" s="34"/>
      <c r="B169" s="35"/>
      <c r="C169" s="36"/>
      <c r="D169" s="190" t="s">
        <v>134</v>
      </c>
      <c r="E169" s="36"/>
      <c r="F169" s="191" t="s">
        <v>642</v>
      </c>
      <c r="G169" s="36"/>
      <c r="H169" s="36"/>
      <c r="I169" s="115"/>
      <c r="J169" s="36"/>
      <c r="K169" s="36"/>
      <c r="L169" s="39"/>
      <c r="M169" s="192"/>
      <c r="N169" s="193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134</v>
      </c>
      <c r="AU169" s="17" t="s">
        <v>85</v>
      </c>
    </row>
    <row r="170" spans="1:65" s="2" customFormat="1" ht="19.5" x14ac:dyDescent="0.2">
      <c r="A170" s="34"/>
      <c r="B170" s="35"/>
      <c r="C170" s="36"/>
      <c r="D170" s="190" t="s">
        <v>135</v>
      </c>
      <c r="E170" s="36"/>
      <c r="F170" s="194" t="s">
        <v>643</v>
      </c>
      <c r="G170" s="36"/>
      <c r="H170" s="36"/>
      <c r="I170" s="115"/>
      <c r="J170" s="36"/>
      <c r="K170" s="36"/>
      <c r="L170" s="39"/>
      <c r="M170" s="192"/>
      <c r="N170" s="193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135</v>
      </c>
      <c r="AU170" s="17" t="s">
        <v>85</v>
      </c>
    </row>
    <row r="171" spans="1:65" s="12" customFormat="1" x14ac:dyDescent="0.2">
      <c r="B171" s="195"/>
      <c r="C171" s="196"/>
      <c r="D171" s="190" t="s">
        <v>137</v>
      </c>
      <c r="E171" s="197" t="s">
        <v>35</v>
      </c>
      <c r="F171" s="198" t="s">
        <v>465</v>
      </c>
      <c r="G171" s="196"/>
      <c r="H171" s="199">
        <v>0.8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137</v>
      </c>
      <c r="AU171" s="205" t="s">
        <v>85</v>
      </c>
      <c r="AV171" s="12" t="s">
        <v>85</v>
      </c>
      <c r="AW171" s="12" t="s">
        <v>37</v>
      </c>
      <c r="AX171" s="12" t="s">
        <v>76</v>
      </c>
      <c r="AY171" s="205" t="s">
        <v>131</v>
      </c>
    </row>
    <row r="172" spans="1:65" s="12" customFormat="1" x14ac:dyDescent="0.2">
      <c r="B172" s="195"/>
      <c r="C172" s="196"/>
      <c r="D172" s="190" t="s">
        <v>137</v>
      </c>
      <c r="E172" s="197" t="s">
        <v>35</v>
      </c>
      <c r="F172" s="198" t="s">
        <v>466</v>
      </c>
      <c r="G172" s="196"/>
      <c r="H172" s="199">
        <v>0.8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137</v>
      </c>
      <c r="AU172" s="205" t="s">
        <v>85</v>
      </c>
      <c r="AV172" s="12" t="s">
        <v>85</v>
      </c>
      <c r="AW172" s="12" t="s">
        <v>37</v>
      </c>
      <c r="AX172" s="12" t="s">
        <v>76</v>
      </c>
      <c r="AY172" s="205" t="s">
        <v>131</v>
      </c>
    </row>
    <row r="173" spans="1:65" s="13" customFormat="1" x14ac:dyDescent="0.2">
      <c r="B173" s="206"/>
      <c r="C173" s="207"/>
      <c r="D173" s="190" t="s">
        <v>137</v>
      </c>
      <c r="E173" s="208" t="s">
        <v>35</v>
      </c>
      <c r="F173" s="209" t="s">
        <v>166</v>
      </c>
      <c r="G173" s="207"/>
      <c r="H173" s="210">
        <v>1.6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137</v>
      </c>
      <c r="AU173" s="216" t="s">
        <v>85</v>
      </c>
      <c r="AV173" s="13" t="s">
        <v>132</v>
      </c>
      <c r="AW173" s="13" t="s">
        <v>37</v>
      </c>
      <c r="AX173" s="13" t="s">
        <v>83</v>
      </c>
      <c r="AY173" s="216" t="s">
        <v>131</v>
      </c>
    </row>
    <row r="174" spans="1:65" s="2" customFormat="1" ht="24" x14ac:dyDescent="0.2">
      <c r="A174" s="34"/>
      <c r="B174" s="35"/>
      <c r="C174" s="233" t="s">
        <v>251</v>
      </c>
      <c r="D174" s="233" t="s">
        <v>217</v>
      </c>
      <c r="E174" s="234" t="s">
        <v>338</v>
      </c>
      <c r="F174" s="235" t="s">
        <v>339</v>
      </c>
      <c r="G174" s="236" t="s">
        <v>234</v>
      </c>
      <c r="H174" s="237">
        <v>7.2</v>
      </c>
      <c r="I174" s="238"/>
      <c r="J174" s="239">
        <f>ROUND(I174*H174,2)</f>
        <v>0</v>
      </c>
      <c r="K174" s="235" t="s">
        <v>129</v>
      </c>
      <c r="L174" s="39"/>
      <c r="M174" s="240" t="s">
        <v>35</v>
      </c>
      <c r="N174" s="241" t="s">
        <v>47</v>
      </c>
      <c r="O174" s="64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132</v>
      </c>
      <c r="AT174" s="188" t="s">
        <v>217</v>
      </c>
      <c r="AU174" s="188" t="s">
        <v>85</v>
      </c>
      <c r="AY174" s="17" t="s">
        <v>131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7" t="s">
        <v>83</v>
      </c>
      <c r="BK174" s="189">
        <f>ROUND(I174*H174,2)</f>
        <v>0</v>
      </c>
      <c r="BL174" s="17" t="s">
        <v>132</v>
      </c>
      <c r="BM174" s="188" t="s">
        <v>644</v>
      </c>
    </row>
    <row r="175" spans="1:65" s="2" customFormat="1" ht="19.5" x14ac:dyDescent="0.2">
      <c r="A175" s="34"/>
      <c r="B175" s="35"/>
      <c r="C175" s="36"/>
      <c r="D175" s="190" t="s">
        <v>134</v>
      </c>
      <c r="E175" s="36"/>
      <c r="F175" s="191" t="s">
        <v>341</v>
      </c>
      <c r="G175" s="36"/>
      <c r="H175" s="36"/>
      <c r="I175" s="115"/>
      <c r="J175" s="36"/>
      <c r="K175" s="36"/>
      <c r="L175" s="39"/>
      <c r="M175" s="192"/>
      <c r="N175" s="193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134</v>
      </c>
      <c r="AU175" s="17" t="s">
        <v>85</v>
      </c>
    </row>
    <row r="176" spans="1:65" s="2" customFormat="1" ht="48.75" x14ac:dyDescent="0.2">
      <c r="A176" s="34"/>
      <c r="B176" s="35"/>
      <c r="C176" s="36"/>
      <c r="D176" s="190" t="s">
        <v>135</v>
      </c>
      <c r="E176" s="36"/>
      <c r="F176" s="194" t="s">
        <v>645</v>
      </c>
      <c r="G176" s="36"/>
      <c r="H176" s="36"/>
      <c r="I176" s="115"/>
      <c r="J176" s="36"/>
      <c r="K176" s="36"/>
      <c r="L176" s="39"/>
      <c r="M176" s="192"/>
      <c r="N176" s="193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135</v>
      </c>
      <c r="AU176" s="17" t="s">
        <v>85</v>
      </c>
    </row>
    <row r="177" spans="1:65" s="12" customFormat="1" x14ac:dyDescent="0.2">
      <c r="B177" s="195"/>
      <c r="C177" s="196"/>
      <c r="D177" s="190" t="s">
        <v>137</v>
      </c>
      <c r="E177" s="197" t="s">
        <v>35</v>
      </c>
      <c r="F177" s="198" t="s">
        <v>407</v>
      </c>
      <c r="G177" s="196"/>
      <c r="H177" s="199">
        <v>7.2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137</v>
      </c>
      <c r="AU177" s="205" t="s">
        <v>85</v>
      </c>
      <c r="AV177" s="12" t="s">
        <v>85</v>
      </c>
      <c r="AW177" s="12" t="s">
        <v>37</v>
      </c>
      <c r="AX177" s="12" t="s">
        <v>83</v>
      </c>
      <c r="AY177" s="205" t="s">
        <v>131</v>
      </c>
    </row>
    <row r="178" spans="1:65" s="2" customFormat="1" ht="24" x14ac:dyDescent="0.2">
      <c r="A178" s="34"/>
      <c r="B178" s="35"/>
      <c r="C178" s="233" t="s">
        <v>7</v>
      </c>
      <c r="D178" s="233" t="s">
        <v>217</v>
      </c>
      <c r="E178" s="234" t="s">
        <v>402</v>
      </c>
      <c r="F178" s="235" t="s">
        <v>403</v>
      </c>
      <c r="G178" s="236" t="s">
        <v>234</v>
      </c>
      <c r="H178" s="237">
        <v>7.2</v>
      </c>
      <c r="I178" s="238"/>
      <c r="J178" s="239">
        <f>ROUND(I178*H178,2)</f>
        <v>0</v>
      </c>
      <c r="K178" s="235" t="s">
        <v>129</v>
      </c>
      <c r="L178" s="39"/>
      <c r="M178" s="240" t="s">
        <v>35</v>
      </c>
      <c r="N178" s="241" t="s">
        <v>47</v>
      </c>
      <c r="O178" s="64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132</v>
      </c>
      <c r="AT178" s="188" t="s">
        <v>217</v>
      </c>
      <c r="AU178" s="188" t="s">
        <v>85</v>
      </c>
      <c r="AY178" s="17" t="s">
        <v>131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7" t="s">
        <v>83</v>
      </c>
      <c r="BK178" s="189">
        <f>ROUND(I178*H178,2)</f>
        <v>0</v>
      </c>
      <c r="BL178" s="17" t="s">
        <v>132</v>
      </c>
      <c r="BM178" s="188" t="s">
        <v>646</v>
      </c>
    </row>
    <row r="179" spans="1:65" s="2" customFormat="1" ht="19.5" x14ac:dyDescent="0.2">
      <c r="A179" s="34"/>
      <c r="B179" s="35"/>
      <c r="C179" s="36"/>
      <c r="D179" s="190" t="s">
        <v>134</v>
      </c>
      <c r="E179" s="36"/>
      <c r="F179" s="191" t="s">
        <v>405</v>
      </c>
      <c r="G179" s="36"/>
      <c r="H179" s="36"/>
      <c r="I179" s="115"/>
      <c r="J179" s="36"/>
      <c r="K179" s="36"/>
      <c r="L179" s="39"/>
      <c r="M179" s="192"/>
      <c r="N179" s="193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134</v>
      </c>
      <c r="AU179" s="17" t="s">
        <v>85</v>
      </c>
    </row>
    <row r="180" spans="1:65" s="2" customFormat="1" ht="68.25" x14ac:dyDescent="0.2">
      <c r="A180" s="34"/>
      <c r="B180" s="35"/>
      <c r="C180" s="36"/>
      <c r="D180" s="190" t="s">
        <v>135</v>
      </c>
      <c r="E180" s="36"/>
      <c r="F180" s="194" t="s">
        <v>647</v>
      </c>
      <c r="G180" s="36"/>
      <c r="H180" s="36"/>
      <c r="I180" s="115"/>
      <c r="J180" s="36"/>
      <c r="K180" s="36"/>
      <c r="L180" s="39"/>
      <c r="M180" s="192"/>
      <c r="N180" s="193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135</v>
      </c>
      <c r="AU180" s="17" t="s">
        <v>85</v>
      </c>
    </row>
    <row r="181" spans="1:65" s="12" customFormat="1" x14ac:dyDescent="0.2">
      <c r="B181" s="195"/>
      <c r="C181" s="196"/>
      <c r="D181" s="190" t="s">
        <v>137</v>
      </c>
      <c r="E181" s="197" t="s">
        <v>35</v>
      </c>
      <c r="F181" s="198" t="s">
        <v>407</v>
      </c>
      <c r="G181" s="196"/>
      <c r="H181" s="199">
        <v>7.2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137</v>
      </c>
      <c r="AU181" s="205" t="s">
        <v>85</v>
      </c>
      <c r="AV181" s="12" t="s">
        <v>85</v>
      </c>
      <c r="AW181" s="12" t="s">
        <v>37</v>
      </c>
      <c r="AX181" s="12" t="s">
        <v>83</v>
      </c>
      <c r="AY181" s="205" t="s">
        <v>131</v>
      </c>
    </row>
    <row r="182" spans="1:65" s="14" customFormat="1" ht="15" x14ac:dyDescent="0.2">
      <c r="B182" s="217"/>
      <c r="C182" s="218"/>
      <c r="D182" s="219" t="s">
        <v>75</v>
      </c>
      <c r="E182" s="220" t="s">
        <v>475</v>
      </c>
      <c r="F182" s="220" t="s">
        <v>476</v>
      </c>
      <c r="G182" s="218"/>
      <c r="H182" s="218"/>
      <c r="I182" s="221"/>
      <c r="J182" s="222">
        <f>BK182</f>
        <v>0</v>
      </c>
      <c r="K182" s="218"/>
      <c r="L182" s="223"/>
      <c r="M182" s="224"/>
      <c r="N182" s="225"/>
      <c r="O182" s="225"/>
      <c r="P182" s="226">
        <f>SUM(P183:P205)</f>
        <v>0</v>
      </c>
      <c r="Q182" s="225"/>
      <c r="R182" s="226">
        <f>SUM(R183:R205)</f>
        <v>0</v>
      </c>
      <c r="S182" s="225"/>
      <c r="T182" s="227">
        <f>SUM(T183:T205)</f>
        <v>0</v>
      </c>
      <c r="AR182" s="228" t="s">
        <v>132</v>
      </c>
      <c r="AT182" s="229" t="s">
        <v>75</v>
      </c>
      <c r="AU182" s="229" t="s">
        <v>76</v>
      </c>
      <c r="AY182" s="228" t="s">
        <v>131</v>
      </c>
      <c r="BK182" s="230">
        <f>SUM(BK183:BK205)</f>
        <v>0</v>
      </c>
    </row>
    <row r="183" spans="1:65" s="2" customFormat="1" ht="24" x14ac:dyDescent="0.2">
      <c r="A183" s="34"/>
      <c r="B183" s="35"/>
      <c r="C183" s="233" t="s">
        <v>263</v>
      </c>
      <c r="D183" s="233" t="s">
        <v>217</v>
      </c>
      <c r="E183" s="234" t="s">
        <v>478</v>
      </c>
      <c r="F183" s="235" t="s">
        <v>479</v>
      </c>
      <c r="G183" s="236" t="s">
        <v>128</v>
      </c>
      <c r="H183" s="237">
        <v>3</v>
      </c>
      <c r="I183" s="238"/>
      <c r="J183" s="239">
        <f>ROUND(I183*H183,2)</f>
        <v>0</v>
      </c>
      <c r="K183" s="235" t="s">
        <v>129</v>
      </c>
      <c r="L183" s="39"/>
      <c r="M183" s="240" t="s">
        <v>35</v>
      </c>
      <c r="N183" s="241" t="s">
        <v>47</v>
      </c>
      <c r="O183" s="64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480</v>
      </c>
      <c r="AT183" s="188" t="s">
        <v>217</v>
      </c>
      <c r="AU183" s="188" t="s">
        <v>83</v>
      </c>
      <c r="AY183" s="17" t="s">
        <v>131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7" t="s">
        <v>83</v>
      </c>
      <c r="BK183" s="189">
        <f>ROUND(I183*H183,2)</f>
        <v>0</v>
      </c>
      <c r="BL183" s="17" t="s">
        <v>480</v>
      </c>
      <c r="BM183" s="188" t="s">
        <v>481</v>
      </c>
    </row>
    <row r="184" spans="1:65" s="2" customFormat="1" x14ac:dyDescent="0.2">
      <c r="A184" s="34"/>
      <c r="B184" s="35"/>
      <c r="C184" s="36"/>
      <c r="D184" s="190" t="s">
        <v>134</v>
      </c>
      <c r="E184" s="36"/>
      <c r="F184" s="191" t="s">
        <v>479</v>
      </c>
      <c r="G184" s="36"/>
      <c r="H184" s="36"/>
      <c r="I184" s="115"/>
      <c r="J184" s="36"/>
      <c r="K184" s="36"/>
      <c r="L184" s="39"/>
      <c r="M184" s="192"/>
      <c r="N184" s="193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134</v>
      </c>
      <c r="AU184" s="17" t="s">
        <v>83</v>
      </c>
    </row>
    <row r="185" spans="1:65" s="12" customFormat="1" x14ac:dyDescent="0.2">
      <c r="B185" s="195"/>
      <c r="C185" s="196"/>
      <c r="D185" s="190" t="s">
        <v>137</v>
      </c>
      <c r="E185" s="197" t="s">
        <v>35</v>
      </c>
      <c r="F185" s="198" t="s">
        <v>482</v>
      </c>
      <c r="G185" s="196"/>
      <c r="H185" s="199">
        <v>3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137</v>
      </c>
      <c r="AU185" s="205" t="s">
        <v>83</v>
      </c>
      <c r="AV185" s="12" t="s">
        <v>85</v>
      </c>
      <c r="AW185" s="12" t="s">
        <v>37</v>
      </c>
      <c r="AX185" s="12" t="s">
        <v>83</v>
      </c>
      <c r="AY185" s="205" t="s">
        <v>131</v>
      </c>
    </row>
    <row r="186" spans="1:65" s="2" customFormat="1" ht="24" x14ac:dyDescent="0.2">
      <c r="A186" s="34"/>
      <c r="B186" s="35"/>
      <c r="C186" s="233" t="s">
        <v>270</v>
      </c>
      <c r="D186" s="233" t="s">
        <v>217</v>
      </c>
      <c r="E186" s="234" t="s">
        <v>484</v>
      </c>
      <c r="F186" s="235" t="s">
        <v>485</v>
      </c>
      <c r="G186" s="236" t="s">
        <v>128</v>
      </c>
      <c r="H186" s="237">
        <v>3</v>
      </c>
      <c r="I186" s="238"/>
      <c r="J186" s="239">
        <f>ROUND(I186*H186,2)</f>
        <v>0</v>
      </c>
      <c r="K186" s="235" t="s">
        <v>129</v>
      </c>
      <c r="L186" s="39"/>
      <c r="M186" s="240" t="s">
        <v>35</v>
      </c>
      <c r="N186" s="241" t="s">
        <v>47</v>
      </c>
      <c r="O186" s="64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480</v>
      </c>
      <c r="AT186" s="188" t="s">
        <v>217</v>
      </c>
      <c r="AU186" s="188" t="s">
        <v>83</v>
      </c>
      <c r="AY186" s="17" t="s">
        <v>131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83</v>
      </c>
      <c r="BK186" s="189">
        <f>ROUND(I186*H186,2)</f>
        <v>0</v>
      </c>
      <c r="BL186" s="17" t="s">
        <v>480</v>
      </c>
      <c r="BM186" s="188" t="s">
        <v>486</v>
      </c>
    </row>
    <row r="187" spans="1:65" s="2" customFormat="1" x14ac:dyDescent="0.2">
      <c r="A187" s="34"/>
      <c r="B187" s="35"/>
      <c r="C187" s="36"/>
      <c r="D187" s="190" t="s">
        <v>134</v>
      </c>
      <c r="E187" s="36"/>
      <c r="F187" s="191" t="s">
        <v>487</v>
      </c>
      <c r="G187" s="36"/>
      <c r="H187" s="36"/>
      <c r="I187" s="115"/>
      <c r="J187" s="36"/>
      <c r="K187" s="36"/>
      <c r="L187" s="39"/>
      <c r="M187" s="192"/>
      <c r="N187" s="193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134</v>
      </c>
      <c r="AU187" s="17" t="s">
        <v>83</v>
      </c>
    </row>
    <row r="188" spans="1:65" s="12" customFormat="1" x14ac:dyDescent="0.2">
      <c r="B188" s="195"/>
      <c r="C188" s="196"/>
      <c r="D188" s="190" t="s">
        <v>137</v>
      </c>
      <c r="E188" s="197" t="s">
        <v>35</v>
      </c>
      <c r="F188" s="198" t="s">
        <v>482</v>
      </c>
      <c r="G188" s="196"/>
      <c r="H188" s="199">
        <v>3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137</v>
      </c>
      <c r="AU188" s="205" t="s">
        <v>83</v>
      </c>
      <c r="AV188" s="12" t="s">
        <v>85</v>
      </c>
      <c r="AW188" s="12" t="s">
        <v>37</v>
      </c>
      <c r="AX188" s="12" t="s">
        <v>83</v>
      </c>
      <c r="AY188" s="205" t="s">
        <v>131</v>
      </c>
    </row>
    <row r="189" spans="1:65" s="2" customFormat="1" ht="24" x14ac:dyDescent="0.2">
      <c r="A189" s="34"/>
      <c r="B189" s="35"/>
      <c r="C189" s="233" t="s">
        <v>276</v>
      </c>
      <c r="D189" s="233" t="s">
        <v>217</v>
      </c>
      <c r="E189" s="234" t="s">
        <v>489</v>
      </c>
      <c r="F189" s="235" t="s">
        <v>490</v>
      </c>
      <c r="G189" s="236" t="s">
        <v>128</v>
      </c>
      <c r="H189" s="237">
        <v>2</v>
      </c>
      <c r="I189" s="238"/>
      <c r="J189" s="239">
        <f>ROUND(I189*H189,2)</f>
        <v>0</v>
      </c>
      <c r="K189" s="235" t="s">
        <v>129</v>
      </c>
      <c r="L189" s="39"/>
      <c r="M189" s="240" t="s">
        <v>35</v>
      </c>
      <c r="N189" s="241" t="s">
        <v>47</v>
      </c>
      <c r="O189" s="64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480</v>
      </c>
      <c r="AT189" s="188" t="s">
        <v>217</v>
      </c>
      <c r="AU189" s="188" t="s">
        <v>83</v>
      </c>
      <c r="AY189" s="17" t="s">
        <v>131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7" t="s">
        <v>83</v>
      </c>
      <c r="BK189" s="189">
        <f>ROUND(I189*H189,2)</f>
        <v>0</v>
      </c>
      <c r="BL189" s="17" t="s">
        <v>480</v>
      </c>
      <c r="BM189" s="188" t="s">
        <v>491</v>
      </c>
    </row>
    <row r="190" spans="1:65" s="2" customFormat="1" x14ac:dyDescent="0.2">
      <c r="A190" s="34"/>
      <c r="B190" s="35"/>
      <c r="C190" s="36"/>
      <c r="D190" s="190" t="s">
        <v>134</v>
      </c>
      <c r="E190" s="36"/>
      <c r="F190" s="191" t="s">
        <v>490</v>
      </c>
      <c r="G190" s="36"/>
      <c r="H190" s="36"/>
      <c r="I190" s="115"/>
      <c r="J190" s="36"/>
      <c r="K190" s="36"/>
      <c r="L190" s="39"/>
      <c r="M190" s="192"/>
      <c r="N190" s="193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134</v>
      </c>
      <c r="AU190" s="17" t="s">
        <v>83</v>
      </c>
    </row>
    <row r="191" spans="1:65" s="12" customFormat="1" x14ac:dyDescent="0.2">
      <c r="B191" s="195"/>
      <c r="C191" s="196"/>
      <c r="D191" s="190" t="s">
        <v>137</v>
      </c>
      <c r="E191" s="197" t="s">
        <v>35</v>
      </c>
      <c r="F191" s="198" t="s">
        <v>188</v>
      </c>
      <c r="G191" s="196"/>
      <c r="H191" s="199">
        <v>2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137</v>
      </c>
      <c r="AU191" s="205" t="s">
        <v>83</v>
      </c>
      <c r="AV191" s="12" t="s">
        <v>85</v>
      </c>
      <c r="AW191" s="12" t="s">
        <v>37</v>
      </c>
      <c r="AX191" s="12" t="s">
        <v>83</v>
      </c>
      <c r="AY191" s="205" t="s">
        <v>131</v>
      </c>
    </row>
    <row r="192" spans="1:65" s="2" customFormat="1" ht="24" x14ac:dyDescent="0.2">
      <c r="A192" s="34"/>
      <c r="B192" s="35"/>
      <c r="C192" s="233" t="s">
        <v>282</v>
      </c>
      <c r="D192" s="233" t="s">
        <v>217</v>
      </c>
      <c r="E192" s="234" t="s">
        <v>493</v>
      </c>
      <c r="F192" s="235" t="s">
        <v>494</v>
      </c>
      <c r="G192" s="236" t="s">
        <v>128</v>
      </c>
      <c r="H192" s="237">
        <v>2</v>
      </c>
      <c r="I192" s="238"/>
      <c r="J192" s="239">
        <f>ROUND(I192*H192,2)</f>
        <v>0</v>
      </c>
      <c r="K192" s="235" t="s">
        <v>129</v>
      </c>
      <c r="L192" s="39"/>
      <c r="M192" s="240" t="s">
        <v>35</v>
      </c>
      <c r="N192" s="241" t="s">
        <v>47</v>
      </c>
      <c r="O192" s="64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480</v>
      </c>
      <c r="AT192" s="188" t="s">
        <v>217</v>
      </c>
      <c r="AU192" s="188" t="s">
        <v>83</v>
      </c>
      <c r="AY192" s="17" t="s">
        <v>131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83</v>
      </c>
      <c r="BK192" s="189">
        <f>ROUND(I192*H192,2)</f>
        <v>0</v>
      </c>
      <c r="BL192" s="17" t="s">
        <v>480</v>
      </c>
      <c r="BM192" s="188" t="s">
        <v>495</v>
      </c>
    </row>
    <row r="193" spans="1:65" s="2" customFormat="1" x14ac:dyDescent="0.2">
      <c r="A193" s="34"/>
      <c r="B193" s="35"/>
      <c r="C193" s="36"/>
      <c r="D193" s="190" t="s">
        <v>134</v>
      </c>
      <c r="E193" s="36"/>
      <c r="F193" s="191" t="s">
        <v>494</v>
      </c>
      <c r="G193" s="36"/>
      <c r="H193" s="36"/>
      <c r="I193" s="115"/>
      <c r="J193" s="36"/>
      <c r="K193" s="36"/>
      <c r="L193" s="39"/>
      <c r="M193" s="192"/>
      <c r="N193" s="193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134</v>
      </c>
      <c r="AU193" s="17" t="s">
        <v>83</v>
      </c>
    </row>
    <row r="194" spans="1:65" s="12" customFormat="1" x14ac:dyDescent="0.2">
      <c r="B194" s="195"/>
      <c r="C194" s="196"/>
      <c r="D194" s="190" t="s">
        <v>137</v>
      </c>
      <c r="E194" s="197" t="s">
        <v>35</v>
      </c>
      <c r="F194" s="198" t="s">
        <v>188</v>
      </c>
      <c r="G194" s="196"/>
      <c r="H194" s="199">
        <v>2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137</v>
      </c>
      <c r="AU194" s="205" t="s">
        <v>83</v>
      </c>
      <c r="AV194" s="12" t="s">
        <v>85</v>
      </c>
      <c r="AW194" s="12" t="s">
        <v>37</v>
      </c>
      <c r="AX194" s="12" t="s">
        <v>83</v>
      </c>
      <c r="AY194" s="205" t="s">
        <v>131</v>
      </c>
    </row>
    <row r="195" spans="1:65" s="2" customFormat="1" ht="24" x14ac:dyDescent="0.2">
      <c r="A195" s="34"/>
      <c r="B195" s="35"/>
      <c r="C195" s="233" t="s">
        <v>289</v>
      </c>
      <c r="D195" s="233" t="s">
        <v>217</v>
      </c>
      <c r="E195" s="234" t="s">
        <v>497</v>
      </c>
      <c r="F195" s="235" t="s">
        <v>498</v>
      </c>
      <c r="G195" s="236" t="s">
        <v>128</v>
      </c>
      <c r="H195" s="237">
        <v>20</v>
      </c>
      <c r="I195" s="238"/>
      <c r="J195" s="239">
        <f>ROUND(I195*H195,2)</f>
        <v>0</v>
      </c>
      <c r="K195" s="235" t="s">
        <v>129</v>
      </c>
      <c r="L195" s="39"/>
      <c r="M195" s="240" t="s">
        <v>35</v>
      </c>
      <c r="N195" s="241" t="s">
        <v>47</v>
      </c>
      <c r="O195" s="64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480</v>
      </c>
      <c r="AT195" s="188" t="s">
        <v>217</v>
      </c>
      <c r="AU195" s="188" t="s">
        <v>83</v>
      </c>
      <c r="AY195" s="17" t="s">
        <v>131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7" t="s">
        <v>83</v>
      </c>
      <c r="BK195" s="189">
        <f>ROUND(I195*H195,2)</f>
        <v>0</v>
      </c>
      <c r="BL195" s="17" t="s">
        <v>480</v>
      </c>
      <c r="BM195" s="188" t="s">
        <v>499</v>
      </c>
    </row>
    <row r="196" spans="1:65" s="2" customFormat="1" x14ac:dyDescent="0.2">
      <c r="A196" s="34"/>
      <c r="B196" s="35"/>
      <c r="C196" s="36"/>
      <c r="D196" s="190" t="s">
        <v>134</v>
      </c>
      <c r="E196" s="36"/>
      <c r="F196" s="191" t="s">
        <v>498</v>
      </c>
      <c r="G196" s="36"/>
      <c r="H196" s="36"/>
      <c r="I196" s="115"/>
      <c r="J196" s="36"/>
      <c r="K196" s="36"/>
      <c r="L196" s="39"/>
      <c r="M196" s="192"/>
      <c r="N196" s="193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134</v>
      </c>
      <c r="AU196" s="17" t="s">
        <v>83</v>
      </c>
    </row>
    <row r="197" spans="1:65" s="12" customFormat="1" x14ac:dyDescent="0.2">
      <c r="B197" s="195"/>
      <c r="C197" s="196"/>
      <c r="D197" s="190" t="s">
        <v>137</v>
      </c>
      <c r="E197" s="197" t="s">
        <v>35</v>
      </c>
      <c r="F197" s="198" t="s">
        <v>500</v>
      </c>
      <c r="G197" s="196"/>
      <c r="H197" s="199">
        <v>20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137</v>
      </c>
      <c r="AU197" s="205" t="s">
        <v>83</v>
      </c>
      <c r="AV197" s="12" t="s">
        <v>85</v>
      </c>
      <c r="AW197" s="12" t="s">
        <v>37</v>
      </c>
      <c r="AX197" s="12" t="s">
        <v>83</v>
      </c>
      <c r="AY197" s="205" t="s">
        <v>131</v>
      </c>
    </row>
    <row r="198" spans="1:65" s="2" customFormat="1" ht="24" x14ac:dyDescent="0.2">
      <c r="A198" s="34"/>
      <c r="B198" s="35"/>
      <c r="C198" s="233" t="s">
        <v>296</v>
      </c>
      <c r="D198" s="233" t="s">
        <v>217</v>
      </c>
      <c r="E198" s="234" t="s">
        <v>507</v>
      </c>
      <c r="F198" s="235" t="s">
        <v>508</v>
      </c>
      <c r="G198" s="236" t="s">
        <v>128</v>
      </c>
      <c r="H198" s="237">
        <v>2</v>
      </c>
      <c r="I198" s="238"/>
      <c r="J198" s="239">
        <f>ROUND(I198*H198,2)</f>
        <v>0</v>
      </c>
      <c r="K198" s="235" t="s">
        <v>129</v>
      </c>
      <c r="L198" s="39"/>
      <c r="M198" s="240" t="s">
        <v>35</v>
      </c>
      <c r="N198" s="241" t="s">
        <v>47</v>
      </c>
      <c r="O198" s="64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480</v>
      </c>
      <c r="AT198" s="188" t="s">
        <v>217</v>
      </c>
      <c r="AU198" s="188" t="s">
        <v>83</v>
      </c>
      <c r="AY198" s="17" t="s">
        <v>131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7" t="s">
        <v>83</v>
      </c>
      <c r="BK198" s="189">
        <f>ROUND(I198*H198,2)</f>
        <v>0</v>
      </c>
      <c r="BL198" s="17" t="s">
        <v>480</v>
      </c>
      <c r="BM198" s="188" t="s">
        <v>509</v>
      </c>
    </row>
    <row r="199" spans="1:65" s="2" customFormat="1" ht="29.25" x14ac:dyDescent="0.2">
      <c r="A199" s="34"/>
      <c r="B199" s="35"/>
      <c r="C199" s="36"/>
      <c r="D199" s="190" t="s">
        <v>134</v>
      </c>
      <c r="E199" s="36"/>
      <c r="F199" s="191" t="s">
        <v>510</v>
      </c>
      <c r="G199" s="36"/>
      <c r="H199" s="36"/>
      <c r="I199" s="115"/>
      <c r="J199" s="36"/>
      <c r="K199" s="36"/>
      <c r="L199" s="39"/>
      <c r="M199" s="192"/>
      <c r="N199" s="193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134</v>
      </c>
      <c r="AU199" s="17" t="s">
        <v>83</v>
      </c>
    </row>
    <row r="200" spans="1:65" s="2" customFormat="1" ht="24" x14ac:dyDescent="0.2">
      <c r="A200" s="34"/>
      <c r="B200" s="35"/>
      <c r="C200" s="233" t="s">
        <v>302</v>
      </c>
      <c r="D200" s="233" t="s">
        <v>217</v>
      </c>
      <c r="E200" s="234" t="s">
        <v>507</v>
      </c>
      <c r="F200" s="235" t="s">
        <v>508</v>
      </c>
      <c r="G200" s="236" t="s">
        <v>128</v>
      </c>
      <c r="H200" s="237">
        <v>1</v>
      </c>
      <c r="I200" s="238"/>
      <c r="J200" s="239">
        <f>ROUND(I200*H200,2)</f>
        <v>0</v>
      </c>
      <c r="K200" s="235" t="s">
        <v>129</v>
      </c>
      <c r="L200" s="39"/>
      <c r="M200" s="240" t="s">
        <v>35</v>
      </c>
      <c r="N200" s="241" t="s">
        <v>47</v>
      </c>
      <c r="O200" s="64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480</v>
      </c>
      <c r="AT200" s="188" t="s">
        <v>217</v>
      </c>
      <c r="AU200" s="188" t="s">
        <v>83</v>
      </c>
      <c r="AY200" s="17" t="s">
        <v>131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7" t="s">
        <v>83</v>
      </c>
      <c r="BK200" s="189">
        <f>ROUND(I200*H200,2)</f>
        <v>0</v>
      </c>
      <c r="BL200" s="17" t="s">
        <v>480</v>
      </c>
      <c r="BM200" s="188" t="s">
        <v>648</v>
      </c>
    </row>
    <row r="201" spans="1:65" s="2" customFormat="1" ht="29.25" x14ac:dyDescent="0.2">
      <c r="A201" s="34"/>
      <c r="B201" s="35"/>
      <c r="C201" s="36"/>
      <c r="D201" s="190" t="s">
        <v>134</v>
      </c>
      <c r="E201" s="36"/>
      <c r="F201" s="191" t="s">
        <v>510</v>
      </c>
      <c r="G201" s="36"/>
      <c r="H201" s="36"/>
      <c r="I201" s="115"/>
      <c r="J201" s="36"/>
      <c r="K201" s="36"/>
      <c r="L201" s="39"/>
      <c r="M201" s="192"/>
      <c r="N201" s="193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134</v>
      </c>
      <c r="AU201" s="17" t="s">
        <v>83</v>
      </c>
    </row>
    <row r="202" spans="1:65" s="2" customFormat="1" ht="24" x14ac:dyDescent="0.2">
      <c r="A202" s="34"/>
      <c r="B202" s="35"/>
      <c r="C202" s="233" t="s">
        <v>307</v>
      </c>
      <c r="D202" s="233" t="s">
        <v>217</v>
      </c>
      <c r="E202" s="234" t="s">
        <v>512</v>
      </c>
      <c r="F202" s="235" t="s">
        <v>513</v>
      </c>
      <c r="G202" s="236" t="s">
        <v>170</v>
      </c>
      <c r="H202" s="237">
        <v>167.71600000000001</v>
      </c>
      <c r="I202" s="238"/>
      <c r="J202" s="239">
        <f>ROUND(I202*H202,2)</f>
        <v>0</v>
      </c>
      <c r="K202" s="235" t="s">
        <v>129</v>
      </c>
      <c r="L202" s="39"/>
      <c r="M202" s="240" t="s">
        <v>35</v>
      </c>
      <c r="N202" s="241" t="s">
        <v>47</v>
      </c>
      <c r="O202" s="64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480</v>
      </c>
      <c r="AT202" s="188" t="s">
        <v>217</v>
      </c>
      <c r="AU202" s="188" t="s">
        <v>83</v>
      </c>
      <c r="AY202" s="17" t="s">
        <v>131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7" t="s">
        <v>83</v>
      </c>
      <c r="BK202" s="189">
        <f>ROUND(I202*H202,2)</f>
        <v>0</v>
      </c>
      <c r="BL202" s="17" t="s">
        <v>480</v>
      </c>
      <c r="BM202" s="188" t="s">
        <v>649</v>
      </c>
    </row>
    <row r="203" spans="1:65" s="2" customFormat="1" ht="58.5" x14ac:dyDescent="0.2">
      <c r="A203" s="34"/>
      <c r="B203" s="35"/>
      <c r="C203" s="36"/>
      <c r="D203" s="190" t="s">
        <v>134</v>
      </c>
      <c r="E203" s="36"/>
      <c r="F203" s="191" t="s">
        <v>515</v>
      </c>
      <c r="G203" s="36"/>
      <c r="H203" s="36"/>
      <c r="I203" s="115"/>
      <c r="J203" s="36"/>
      <c r="K203" s="36"/>
      <c r="L203" s="39"/>
      <c r="M203" s="192"/>
      <c r="N203" s="193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134</v>
      </c>
      <c r="AU203" s="17" t="s">
        <v>83</v>
      </c>
    </row>
    <row r="204" spans="1:65" s="2" customFormat="1" ht="19.5" x14ac:dyDescent="0.2">
      <c r="A204" s="34"/>
      <c r="B204" s="35"/>
      <c r="C204" s="36"/>
      <c r="D204" s="190" t="s">
        <v>135</v>
      </c>
      <c r="E204" s="36"/>
      <c r="F204" s="194" t="s">
        <v>650</v>
      </c>
      <c r="G204" s="36"/>
      <c r="H204" s="36"/>
      <c r="I204" s="115"/>
      <c r="J204" s="36"/>
      <c r="K204" s="36"/>
      <c r="L204" s="39"/>
      <c r="M204" s="192"/>
      <c r="N204" s="193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135</v>
      </c>
      <c r="AU204" s="17" t="s">
        <v>83</v>
      </c>
    </row>
    <row r="205" spans="1:65" s="12" customFormat="1" x14ac:dyDescent="0.2">
      <c r="B205" s="195"/>
      <c r="C205" s="196"/>
      <c r="D205" s="190" t="s">
        <v>137</v>
      </c>
      <c r="E205" s="197" t="s">
        <v>35</v>
      </c>
      <c r="F205" s="198" t="s">
        <v>651</v>
      </c>
      <c r="G205" s="196"/>
      <c r="H205" s="199">
        <v>167.71600000000001</v>
      </c>
      <c r="I205" s="200"/>
      <c r="J205" s="196"/>
      <c r="K205" s="196"/>
      <c r="L205" s="201"/>
      <c r="M205" s="242"/>
      <c r="N205" s="243"/>
      <c r="O205" s="243"/>
      <c r="P205" s="243"/>
      <c r="Q205" s="243"/>
      <c r="R205" s="243"/>
      <c r="S205" s="243"/>
      <c r="T205" s="244"/>
      <c r="AT205" s="205" t="s">
        <v>137</v>
      </c>
      <c r="AU205" s="205" t="s">
        <v>83</v>
      </c>
      <c r="AV205" s="12" t="s">
        <v>85</v>
      </c>
      <c r="AW205" s="12" t="s">
        <v>37</v>
      </c>
      <c r="AX205" s="12" t="s">
        <v>83</v>
      </c>
      <c r="AY205" s="205" t="s">
        <v>131</v>
      </c>
    </row>
    <row r="206" spans="1:65" s="2" customFormat="1" x14ac:dyDescent="0.2">
      <c r="A206" s="34"/>
      <c r="B206" s="47"/>
      <c r="C206" s="48"/>
      <c r="D206" s="48"/>
      <c r="E206" s="48"/>
      <c r="F206" s="48"/>
      <c r="G206" s="48"/>
      <c r="H206" s="48"/>
      <c r="I206" s="142"/>
      <c r="J206" s="48"/>
      <c r="K206" s="48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/cZ9YfMlKhsMnSsxwVIQDCBDBAkdXYx2XR3gFTMd0OCSKcAl985Q+1ZBDWhLiG7386gVTqnxfvMn83whf/SUog==" saltValue="SHs9jrZpsctG9mv3Fj77LsEJRVsHI55arpKso+bX0V8IKKGqHEwyOazbjJv524OG6Dno+CjJZU9sgz86BXE+Jg==" spinCount="100000" sheet="1" objects="1" scenarios="1" formatColumns="0" formatRows="0" autoFilter="0"/>
  <autoFilter ref="C87:K20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76" workbookViewId="0">
      <selection activeCell="F97" sqref="F9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x14ac:dyDescent="0.2">
      <c r="I2" s="108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7" t="s">
        <v>96</v>
      </c>
    </row>
    <row r="3" spans="1:46" s="1" customForma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18" x14ac:dyDescent="0.2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x14ac:dyDescent="0.2">
      <c r="B5" s="20"/>
      <c r="I5" s="108"/>
      <c r="L5" s="20"/>
    </row>
    <row r="6" spans="1:46" s="1" customFormat="1" ht="12.75" x14ac:dyDescent="0.2">
      <c r="B6" s="20"/>
      <c r="D6" s="114" t="s">
        <v>16</v>
      </c>
      <c r="I6" s="108"/>
      <c r="L6" s="20"/>
    </row>
    <row r="7" spans="1:46" s="1" customFormat="1" ht="12.75" x14ac:dyDescent="0.2">
      <c r="B7" s="20"/>
      <c r="E7" s="376" t="str">
        <f>'Rekapitulace stavby'!K6</f>
        <v>Výměna pražců a kolejnic v úseku Č. Krumlov - Zlatá Koruna</v>
      </c>
      <c r="F7" s="377"/>
      <c r="G7" s="377"/>
      <c r="H7" s="377"/>
      <c r="I7" s="108"/>
      <c r="L7" s="20"/>
    </row>
    <row r="8" spans="1:46" s="1" customFormat="1" ht="12.75" x14ac:dyDescent="0.2">
      <c r="B8" s="20"/>
      <c r="D8" s="114" t="s">
        <v>101</v>
      </c>
      <c r="I8" s="108"/>
      <c r="L8" s="20"/>
    </row>
    <row r="9" spans="1:46" s="2" customFormat="1" x14ac:dyDescent="0.2">
      <c r="A9" s="34"/>
      <c r="B9" s="39"/>
      <c r="C9" s="34"/>
      <c r="D9" s="34"/>
      <c r="E9" s="376" t="s">
        <v>102</v>
      </c>
      <c r="F9" s="378"/>
      <c r="G9" s="378"/>
      <c r="H9" s="378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.75" x14ac:dyDescent="0.2">
      <c r="A10" s="34"/>
      <c r="B10" s="39"/>
      <c r="C10" s="34"/>
      <c r="D10" s="114" t="s">
        <v>103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x14ac:dyDescent="0.2">
      <c r="A11" s="34"/>
      <c r="B11" s="39"/>
      <c r="C11" s="34"/>
      <c r="D11" s="34"/>
      <c r="E11" s="379" t="s">
        <v>652</v>
      </c>
      <c r="F11" s="378"/>
      <c r="G11" s="378"/>
      <c r="H11" s="378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.75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.75" x14ac:dyDescent="0.2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22. 1. 2020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.75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.75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.75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.75" x14ac:dyDescent="0.2">
      <c r="A20" s="34"/>
      <c r="B20" s="39"/>
      <c r="C20" s="34"/>
      <c r="D20" s="34"/>
      <c r="E20" s="380" t="str">
        <f>'Rekapitulace stavby'!E14</f>
        <v>Vyplň údaj</v>
      </c>
      <c r="F20" s="381"/>
      <c r="G20" s="381"/>
      <c r="H20" s="381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.75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.75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.75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.75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.75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2.75" x14ac:dyDescent="0.2">
      <c r="A29" s="119"/>
      <c r="B29" s="120"/>
      <c r="C29" s="119"/>
      <c r="D29" s="119"/>
      <c r="E29" s="382" t="s">
        <v>35</v>
      </c>
      <c r="F29" s="382"/>
      <c r="G29" s="382"/>
      <c r="H29" s="382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5.75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2.75" x14ac:dyDescent="0.2">
      <c r="A35" s="34"/>
      <c r="B35" s="39"/>
      <c r="C35" s="34"/>
      <c r="D35" s="129" t="s">
        <v>46</v>
      </c>
      <c r="E35" s="114" t="s">
        <v>47</v>
      </c>
      <c r="F35" s="130">
        <f>ROUND((SUM(BE86:BE106)),  2)</f>
        <v>0</v>
      </c>
      <c r="G35" s="34"/>
      <c r="H35" s="34"/>
      <c r="I35" s="131">
        <v>0.21</v>
      </c>
      <c r="J35" s="130">
        <f>ROUND(((SUM(BE86:BE106))*I35),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2.75" x14ac:dyDescent="0.2">
      <c r="A36" s="34"/>
      <c r="B36" s="39"/>
      <c r="C36" s="34"/>
      <c r="D36" s="34"/>
      <c r="E36" s="114" t="s">
        <v>48</v>
      </c>
      <c r="F36" s="130">
        <f>ROUND((SUM(BF86:BF106)),  2)</f>
        <v>0</v>
      </c>
      <c r="G36" s="34"/>
      <c r="H36" s="34"/>
      <c r="I36" s="131">
        <v>0.15</v>
      </c>
      <c r="J36" s="130">
        <f>ROUND(((SUM(BF86:BF106))*I36),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2.75" x14ac:dyDescent="0.2">
      <c r="A37" s="34"/>
      <c r="B37" s="39"/>
      <c r="C37" s="34"/>
      <c r="D37" s="34"/>
      <c r="E37" s="114" t="s">
        <v>49</v>
      </c>
      <c r="F37" s="130">
        <f>ROUND((SUM(BG86:BG106)),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2.75" x14ac:dyDescent="0.2">
      <c r="A38" s="34"/>
      <c r="B38" s="39"/>
      <c r="C38" s="34"/>
      <c r="D38" s="34"/>
      <c r="E38" s="114" t="s">
        <v>50</v>
      </c>
      <c r="F38" s="130">
        <f>ROUND((SUM(BH86:BH106)),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2.75" x14ac:dyDescent="0.2">
      <c r="A39" s="34"/>
      <c r="B39" s="39"/>
      <c r="C39" s="34"/>
      <c r="D39" s="34"/>
      <c r="E39" s="114" t="s">
        <v>51</v>
      </c>
      <c r="F39" s="130">
        <f>ROUND((SUM(BI86:BI106)),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5.75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8" x14ac:dyDescent="0.2">
      <c r="A47" s="34"/>
      <c r="B47" s="35"/>
      <c r="C47" s="23" t="s">
        <v>105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.75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2.75" x14ac:dyDescent="0.2">
      <c r="A50" s="34"/>
      <c r="B50" s="35"/>
      <c r="C50" s="36"/>
      <c r="D50" s="36"/>
      <c r="E50" s="374" t="str">
        <f>E7</f>
        <v>Výměna pražců a kolejnic v úseku Č. Krumlov - Zlatá Koruna</v>
      </c>
      <c r="F50" s="375"/>
      <c r="G50" s="375"/>
      <c r="H50" s="375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.75" x14ac:dyDescent="0.2">
      <c r="B51" s="21"/>
      <c r="C51" s="29" t="s">
        <v>101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x14ac:dyDescent="0.2">
      <c r="A52" s="34"/>
      <c r="B52" s="35"/>
      <c r="C52" s="36"/>
      <c r="D52" s="36"/>
      <c r="E52" s="374" t="s">
        <v>102</v>
      </c>
      <c r="F52" s="373"/>
      <c r="G52" s="373"/>
      <c r="H52" s="373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.75" x14ac:dyDescent="0.2">
      <c r="A53" s="34"/>
      <c r="B53" s="35"/>
      <c r="C53" s="29" t="s">
        <v>103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x14ac:dyDescent="0.2">
      <c r="A54" s="34"/>
      <c r="B54" s="35"/>
      <c r="C54" s="36"/>
      <c r="D54" s="36"/>
      <c r="E54" s="362" t="str">
        <f>E11</f>
        <v>SO 1.3 - Materiál a práce zadavatele -  NEOCEŇOVAT !</v>
      </c>
      <c r="F54" s="373"/>
      <c r="G54" s="373"/>
      <c r="H54" s="373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.75" x14ac:dyDescent="0.2">
      <c r="A56" s="34"/>
      <c r="B56" s="35"/>
      <c r="C56" s="29" t="s">
        <v>22</v>
      </c>
      <c r="D56" s="36"/>
      <c r="E56" s="36"/>
      <c r="F56" s="27" t="str">
        <f>F14</f>
        <v>trať 194 dle JŘ, TÚ Zlatá Koruna - Č. Krumlov</v>
      </c>
      <c r="G56" s="36"/>
      <c r="H56" s="36"/>
      <c r="I56" s="117" t="s">
        <v>24</v>
      </c>
      <c r="J56" s="59" t="str">
        <f>IF(J14="","",J14)</f>
        <v>22. 1. 2020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2.75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2.75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12" x14ac:dyDescent="0.2">
      <c r="A61" s="34"/>
      <c r="B61" s="35"/>
      <c r="C61" s="146" t="s">
        <v>106</v>
      </c>
      <c r="D61" s="147"/>
      <c r="E61" s="147"/>
      <c r="F61" s="147"/>
      <c r="G61" s="147"/>
      <c r="H61" s="147"/>
      <c r="I61" s="148"/>
      <c r="J61" s="149" t="s">
        <v>107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15.75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15" x14ac:dyDescent="0.2">
      <c r="B64" s="151"/>
      <c r="C64" s="152"/>
      <c r="D64" s="153" t="s">
        <v>653</v>
      </c>
      <c r="E64" s="154"/>
      <c r="F64" s="154"/>
      <c r="G64" s="154"/>
      <c r="H64" s="154"/>
      <c r="I64" s="155"/>
      <c r="J64" s="156">
        <f>J103</f>
        <v>0</v>
      </c>
      <c r="K64" s="152"/>
      <c r="L64" s="157"/>
    </row>
    <row r="65" spans="1:31" s="2" customFormat="1" x14ac:dyDescent="0.2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x14ac:dyDescent="0.2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x14ac:dyDescent="0.2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8" x14ac:dyDescent="0.2">
      <c r="A71" s="34"/>
      <c r="B71" s="35"/>
      <c r="C71" s="23" t="s">
        <v>112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x14ac:dyDescent="0.2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.75" x14ac:dyDescent="0.2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.75" x14ac:dyDescent="0.2">
      <c r="A74" s="34"/>
      <c r="B74" s="35"/>
      <c r="C74" s="36"/>
      <c r="D74" s="36"/>
      <c r="E74" s="374" t="str">
        <f>E7</f>
        <v>Výměna pražců a kolejnic v úseku Č. Krumlov - Zlatá Koruna</v>
      </c>
      <c r="F74" s="375"/>
      <c r="G74" s="375"/>
      <c r="H74" s="375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.75" x14ac:dyDescent="0.2">
      <c r="B75" s="21"/>
      <c r="C75" s="29" t="s">
        <v>101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x14ac:dyDescent="0.2">
      <c r="A76" s="34"/>
      <c r="B76" s="35"/>
      <c r="C76" s="36"/>
      <c r="D76" s="36"/>
      <c r="E76" s="374" t="s">
        <v>102</v>
      </c>
      <c r="F76" s="373"/>
      <c r="G76" s="373"/>
      <c r="H76" s="373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.75" x14ac:dyDescent="0.2">
      <c r="A77" s="34"/>
      <c r="B77" s="35"/>
      <c r="C77" s="29" t="s">
        <v>103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x14ac:dyDescent="0.2">
      <c r="A78" s="34"/>
      <c r="B78" s="35"/>
      <c r="C78" s="36"/>
      <c r="D78" s="36"/>
      <c r="E78" s="362" t="str">
        <f>E11</f>
        <v>SO 1.3 - Materiál a práce zadavatele -  NEOCEŇOVAT !</v>
      </c>
      <c r="F78" s="373"/>
      <c r="G78" s="373"/>
      <c r="H78" s="373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x14ac:dyDescent="0.2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.75" x14ac:dyDescent="0.2">
      <c r="A80" s="34"/>
      <c r="B80" s="35"/>
      <c r="C80" s="29" t="s">
        <v>22</v>
      </c>
      <c r="D80" s="36"/>
      <c r="E80" s="36"/>
      <c r="F80" s="27" t="str">
        <f>F14</f>
        <v>trať 194 dle JŘ, TÚ Zlatá Koruna - Č. Krumlov</v>
      </c>
      <c r="G80" s="36"/>
      <c r="H80" s="36"/>
      <c r="I80" s="117" t="s">
        <v>24</v>
      </c>
      <c r="J80" s="59" t="str">
        <f>IF(J14="","",J14)</f>
        <v>22. 1. 2020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.75" x14ac:dyDescent="0.2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34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.75" x14ac:dyDescent="0.2">
      <c r="A83" s="34"/>
      <c r="B83" s="35"/>
      <c r="C83" s="29" t="s">
        <v>32</v>
      </c>
      <c r="D83" s="36"/>
      <c r="E83" s="36"/>
      <c r="F83" s="27" t="str">
        <f>IF(E20="","",E20)</f>
        <v>Vyplň údaj</v>
      </c>
      <c r="G83" s="36"/>
      <c r="H83" s="36"/>
      <c r="I83" s="117" t="s">
        <v>38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x14ac:dyDescent="0.2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4" x14ac:dyDescent="0.2">
      <c r="A85" s="164"/>
      <c r="B85" s="165"/>
      <c r="C85" s="166" t="s">
        <v>113</v>
      </c>
      <c r="D85" s="167" t="s">
        <v>61</v>
      </c>
      <c r="E85" s="167" t="s">
        <v>57</v>
      </c>
      <c r="F85" s="167" t="s">
        <v>58</v>
      </c>
      <c r="G85" s="167" t="s">
        <v>114</v>
      </c>
      <c r="H85" s="167" t="s">
        <v>115</v>
      </c>
      <c r="I85" s="168" t="s">
        <v>116</v>
      </c>
      <c r="J85" s="167" t="s">
        <v>107</v>
      </c>
      <c r="K85" s="169" t="s">
        <v>117</v>
      </c>
      <c r="L85" s="170"/>
      <c r="M85" s="68" t="s">
        <v>35</v>
      </c>
      <c r="N85" s="69" t="s">
        <v>46</v>
      </c>
      <c r="O85" s="69" t="s">
        <v>118</v>
      </c>
      <c r="P85" s="69" t="s">
        <v>119</v>
      </c>
      <c r="Q85" s="69" t="s">
        <v>120</v>
      </c>
      <c r="R85" s="69" t="s">
        <v>121</v>
      </c>
      <c r="S85" s="69" t="s">
        <v>122</v>
      </c>
      <c r="T85" s="70" t="s">
        <v>123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15.75" x14ac:dyDescent="0.25">
      <c r="A86" s="34"/>
      <c r="B86" s="35"/>
      <c r="C86" s="75" t="s">
        <v>124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P87+SUM(P88:P103)</f>
        <v>0</v>
      </c>
      <c r="Q86" s="72"/>
      <c r="R86" s="173">
        <f>R87+SUM(R88:R103)</f>
        <v>634.00575000000003</v>
      </c>
      <c r="S86" s="72"/>
      <c r="T86" s="174">
        <f>T87+SUM(T88:T103)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108</v>
      </c>
      <c r="BK86" s="175">
        <f>BK87+SUM(BK88:BK103)</f>
        <v>0</v>
      </c>
    </row>
    <row r="87" spans="1:65" s="2" customFormat="1" ht="24" x14ac:dyDescent="0.2">
      <c r="A87" s="34"/>
      <c r="B87" s="35"/>
      <c r="C87" s="176" t="s">
        <v>83</v>
      </c>
      <c r="D87" s="176" t="s">
        <v>125</v>
      </c>
      <c r="E87" s="177" t="s">
        <v>654</v>
      </c>
      <c r="F87" s="178" t="s">
        <v>655</v>
      </c>
      <c r="G87" s="179" t="s">
        <v>128</v>
      </c>
      <c r="H87" s="180">
        <v>275</v>
      </c>
      <c r="I87" s="328">
        <v>0</v>
      </c>
      <c r="J87" s="182">
        <f>ROUND(I87*H87,2)</f>
        <v>0</v>
      </c>
      <c r="K87" s="178" t="s">
        <v>129</v>
      </c>
      <c r="L87" s="183"/>
      <c r="M87" s="184" t="s">
        <v>35</v>
      </c>
      <c r="N87" s="185" t="s">
        <v>47</v>
      </c>
      <c r="O87" s="64"/>
      <c r="P87" s="186">
        <f>O87*H87</f>
        <v>0</v>
      </c>
      <c r="Q87" s="186">
        <v>0.32700000000000001</v>
      </c>
      <c r="R87" s="186">
        <f>Q87*H87</f>
        <v>89.924999999999997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130</v>
      </c>
      <c r="AT87" s="188" t="s">
        <v>125</v>
      </c>
      <c r="AU87" s="188" t="s">
        <v>76</v>
      </c>
      <c r="AY87" s="17" t="s">
        <v>131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132</v>
      </c>
      <c r="BM87" s="188" t="s">
        <v>656</v>
      </c>
    </row>
    <row r="88" spans="1:65" s="2" customFormat="1" x14ac:dyDescent="0.2">
      <c r="A88" s="34"/>
      <c r="B88" s="35"/>
      <c r="C88" s="36"/>
      <c r="D88" s="190" t="s">
        <v>134</v>
      </c>
      <c r="E88" s="36"/>
      <c r="F88" s="191" t="s">
        <v>655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134</v>
      </c>
      <c r="AU88" s="17" t="s">
        <v>76</v>
      </c>
    </row>
    <row r="89" spans="1:65" s="2" customFormat="1" ht="57.75" x14ac:dyDescent="0.2">
      <c r="A89" s="34"/>
      <c r="B89" s="35"/>
      <c r="C89" s="36"/>
      <c r="D89" s="190" t="s">
        <v>135</v>
      </c>
      <c r="E89" s="36"/>
      <c r="F89" s="194" t="s">
        <v>884</v>
      </c>
      <c r="G89" s="36"/>
      <c r="H89" s="36"/>
      <c r="I89" s="115"/>
      <c r="J89" s="36"/>
      <c r="K89" s="36"/>
      <c r="L89" s="39"/>
      <c r="M89" s="192"/>
      <c r="N89" s="193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135</v>
      </c>
      <c r="AU89" s="17" t="s">
        <v>76</v>
      </c>
    </row>
    <row r="90" spans="1:65" s="12" customFormat="1" x14ac:dyDescent="0.2">
      <c r="B90" s="195"/>
      <c r="C90" s="196"/>
      <c r="D90" s="190" t="s">
        <v>137</v>
      </c>
      <c r="E90" s="197" t="s">
        <v>35</v>
      </c>
      <c r="F90" s="198" t="s">
        <v>657</v>
      </c>
      <c r="G90" s="196"/>
      <c r="H90" s="199">
        <v>275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137</v>
      </c>
      <c r="AU90" s="205" t="s">
        <v>76</v>
      </c>
      <c r="AV90" s="12" t="s">
        <v>85</v>
      </c>
      <c r="AW90" s="12" t="s">
        <v>37</v>
      </c>
      <c r="AX90" s="12" t="s">
        <v>83</v>
      </c>
      <c r="AY90" s="205" t="s">
        <v>131</v>
      </c>
    </row>
    <row r="91" spans="1:65" s="2" customFormat="1" ht="24" x14ac:dyDescent="0.2">
      <c r="A91" s="34"/>
      <c r="B91" s="35"/>
      <c r="C91" s="176" t="s">
        <v>85</v>
      </c>
      <c r="D91" s="176" t="s">
        <v>125</v>
      </c>
      <c r="E91" s="177" t="s">
        <v>654</v>
      </c>
      <c r="F91" s="178" t="s">
        <v>655</v>
      </c>
      <c r="G91" s="179" t="s">
        <v>128</v>
      </c>
      <c r="H91" s="180">
        <v>1358</v>
      </c>
      <c r="I91" s="328">
        <v>0</v>
      </c>
      <c r="J91" s="182">
        <f>ROUND(I91*H91,2)</f>
        <v>0</v>
      </c>
      <c r="K91" s="178" t="s">
        <v>129</v>
      </c>
      <c r="L91" s="183"/>
      <c r="M91" s="184" t="s">
        <v>35</v>
      </c>
      <c r="N91" s="185" t="s">
        <v>47</v>
      </c>
      <c r="O91" s="64"/>
      <c r="P91" s="186">
        <f>O91*H91</f>
        <v>0</v>
      </c>
      <c r="Q91" s="186">
        <v>0.32700000000000001</v>
      </c>
      <c r="R91" s="186">
        <f>Q91*H91</f>
        <v>444.06600000000003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130</v>
      </c>
      <c r="AT91" s="188" t="s">
        <v>125</v>
      </c>
      <c r="AU91" s="188" t="s">
        <v>76</v>
      </c>
      <c r="AY91" s="17" t="s">
        <v>131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132</v>
      </c>
      <c r="BM91" s="188" t="s">
        <v>658</v>
      </c>
    </row>
    <row r="92" spans="1:65" s="2" customFormat="1" x14ac:dyDescent="0.2">
      <c r="A92" s="34"/>
      <c r="B92" s="35"/>
      <c r="C92" s="36"/>
      <c r="D92" s="190" t="s">
        <v>134</v>
      </c>
      <c r="E92" s="36"/>
      <c r="F92" s="191" t="s">
        <v>655</v>
      </c>
      <c r="G92" s="36"/>
      <c r="H92" s="36"/>
      <c r="I92" s="115"/>
      <c r="J92" s="36"/>
      <c r="K92" s="36"/>
      <c r="L92" s="39"/>
      <c r="M92" s="192"/>
      <c r="N92" s="193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134</v>
      </c>
      <c r="AU92" s="17" t="s">
        <v>76</v>
      </c>
    </row>
    <row r="93" spans="1:65" s="2" customFormat="1" ht="57.75" x14ac:dyDescent="0.2">
      <c r="A93" s="34"/>
      <c r="B93" s="35"/>
      <c r="C93" s="36"/>
      <c r="D93" s="190" t="s">
        <v>135</v>
      </c>
      <c r="E93" s="36"/>
      <c r="F93" s="194" t="s">
        <v>885</v>
      </c>
      <c r="G93" s="36"/>
      <c r="H93" s="36"/>
      <c r="I93" s="115"/>
      <c r="J93" s="36"/>
      <c r="K93" s="36"/>
      <c r="L93" s="39"/>
      <c r="M93" s="192"/>
      <c r="N93" s="193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135</v>
      </c>
      <c r="AU93" s="17" t="s">
        <v>76</v>
      </c>
    </row>
    <row r="94" spans="1:65" s="12" customFormat="1" x14ac:dyDescent="0.2">
      <c r="B94" s="195"/>
      <c r="C94" s="196"/>
      <c r="D94" s="190" t="s">
        <v>137</v>
      </c>
      <c r="E94" s="197" t="s">
        <v>35</v>
      </c>
      <c r="F94" s="198" t="s">
        <v>659</v>
      </c>
      <c r="G94" s="196"/>
      <c r="H94" s="199">
        <v>1358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137</v>
      </c>
      <c r="AU94" s="205" t="s">
        <v>76</v>
      </c>
      <c r="AV94" s="12" t="s">
        <v>85</v>
      </c>
      <c r="AW94" s="12" t="s">
        <v>37</v>
      </c>
      <c r="AX94" s="12" t="s">
        <v>83</v>
      </c>
      <c r="AY94" s="205" t="s">
        <v>131</v>
      </c>
    </row>
    <row r="95" spans="1:65" s="2" customFormat="1" ht="24" x14ac:dyDescent="0.2">
      <c r="A95" s="34"/>
      <c r="B95" s="35"/>
      <c r="C95" s="176" t="s">
        <v>144</v>
      </c>
      <c r="D95" s="176" t="s">
        <v>125</v>
      </c>
      <c r="E95" s="177" t="s">
        <v>660</v>
      </c>
      <c r="F95" s="178" t="s">
        <v>661</v>
      </c>
      <c r="G95" s="179" t="s">
        <v>128</v>
      </c>
      <c r="H95" s="180">
        <v>27</v>
      </c>
      <c r="I95" s="328">
        <v>0</v>
      </c>
      <c r="J95" s="182">
        <f>ROUND(I95*H95,2)</f>
        <v>0</v>
      </c>
      <c r="K95" s="178" t="s">
        <v>129</v>
      </c>
      <c r="L95" s="183"/>
      <c r="M95" s="184" t="s">
        <v>35</v>
      </c>
      <c r="N95" s="185" t="s">
        <v>47</v>
      </c>
      <c r="O95" s="64"/>
      <c r="P95" s="186">
        <f>O95*H95</f>
        <v>0</v>
      </c>
      <c r="Q95" s="186">
        <v>3.70425</v>
      </c>
      <c r="R95" s="186">
        <f>Q95*H95</f>
        <v>100.01475000000001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130</v>
      </c>
      <c r="AT95" s="188" t="s">
        <v>125</v>
      </c>
      <c r="AU95" s="188" t="s">
        <v>76</v>
      </c>
      <c r="AY95" s="17" t="s">
        <v>131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132</v>
      </c>
      <c r="BM95" s="188" t="s">
        <v>662</v>
      </c>
    </row>
    <row r="96" spans="1:65" s="2" customFormat="1" x14ac:dyDescent="0.2">
      <c r="A96" s="34"/>
      <c r="B96" s="35"/>
      <c r="C96" s="36"/>
      <c r="D96" s="190" t="s">
        <v>134</v>
      </c>
      <c r="E96" s="36"/>
      <c r="F96" s="191" t="s">
        <v>661</v>
      </c>
      <c r="G96" s="36"/>
      <c r="H96" s="36"/>
      <c r="I96" s="115"/>
      <c r="J96" s="36"/>
      <c r="K96" s="36"/>
      <c r="L96" s="39"/>
      <c r="M96" s="192"/>
      <c r="N96" s="193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134</v>
      </c>
      <c r="AU96" s="17" t="s">
        <v>76</v>
      </c>
    </row>
    <row r="97" spans="1:65" s="2" customFormat="1" ht="38.25" x14ac:dyDescent="0.2">
      <c r="A97" s="34"/>
      <c r="B97" s="35"/>
      <c r="C97" s="36"/>
      <c r="D97" s="190" t="s">
        <v>135</v>
      </c>
      <c r="E97" s="36"/>
      <c r="F97" s="194" t="s">
        <v>886</v>
      </c>
      <c r="G97" s="36"/>
      <c r="H97" s="36"/>
      <c r="I97" s="115"/>
      <c r="J97" s="36"/>
      <c r="K97" s="36"/>
      <c r="L97" s="39"/>
      <c r="M97" s="192"/>
      <c r="N97" s="193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135</v>
      </c>
      <c r="AU97" s="17" t="s">
        <v>76</v>
      </c>
    </row>
    <row r="98" spans="1:65" s="12" customFormat="1" x14ac:dyDescent="0.2">
      <c r="B98" s="195"/>
      <c r="C98" s="196"/>
      <c r="D98" s="190" t="s">
        <v>137</v>
      </c>
      <c r="E98" s="197" t="s">
        <v>35</v>
      </c>
      <c r="F98" s="198" t="s">
        <v>663</v>
      </c>
      <c r="G98" s="196"/>
      <c r="H98" s="199">
        <v>27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137</v>
      </c>
      <c r="AU98" s="205" t="s">
        <v>76</v>
      </c>
      <c r="AV98" s="12" t="s">
        <v>85</v>
      </c>
      <c r="AW98" s="12" t="s">
        <v>37</v>
      </c>
      <c r="AX98" s="12" t="s">
        <v>83</v>
      </c>
      <c r="AY98" s="205" t="s">
        <v>131</v>
      </c>
    </row>
    <row r="99" spans="1:65" s="2" customFormat="1" ht="24" x14ac:dyDescent="0.2">
      <c r="A99" s="34"/>
      <c r="B99" s="35"/>
      <c r="C99" s="176" t="s">
        <v>132</v>
      </c>
      <c r="D99" s="176" t="s">
        <v>125</v>
      </c>
      <c r="E99" s="177" t="s">
        <v>664</v>
      </c>
      <c r="F99" s="178" t="s">
        <v>665</v>
      </c>
      <c r="G99" s="179" t="s">
        <v>234</v>
      </c>
      <c r="H99" s="180">
        <v>7.2</v>
      </c>
      <c r="I99" s="328">
        <v>0</v>
      </c>
      <c r="J99" s="182">
        <f>ROUND(I99*H99,2)</f>
        <v>0</v>
      </c>
      <c r="K99" s="178" t="s">
        <v>129</v>
      </c>
      <c r="L99" s="183"/>
      <c r="M99" s="184" t="s">
        <v>35</v>
      </c>
      <c r="N99" s="185" t="s">
        <v>47</v>
      </c>
      <c r="O99" s="64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8" t="s">
        <v>130</v>
      </c>
      <c r="AT99" s="188" t="s">
        <v>125</v>
      </c>
      <c r="AU99" s="188" t="s">
        <v>76</v>
      </c>
      <c r="AY99" s="17" t="s">
        <v>131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132</v>
      </c>
      <c r="BM99" s="188" t="s">
        <v>666</v>
      </c>
    </row>
    <row r="100" spans="1:65" s="2" customFormat="1" x14ac:dyDescent="0.2">
      <c r="A100" s="34"/>
      <c r="B100" s="35"/>
      <c r="C100" s="36"/>
      <c r="D100" s="190" t="s">
        <v>134</v>
      </c>
      <c r="E100" s="36"/>
      <c r="F100" s="191" t="s">
        <v>665</v>
      </c>
      <c r="G100" s="36"/>
      <c r="H100" s="36"/>
      <c r="I100" s="115"/>
      <c r="J100" s="36"/>
      <c r="K100" s="36"/>
      <c r="L100" s="39"/>
      <c r="M100" s="192"/>
      <c r="N100" s="193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134</v>
      </c>
      <c r="AU100" s="17" t="s">
        <v>76</v>
      </c>
    </row>
    <row r="101" spans="1:65" s="2" customFormat="1" ht="96.75" x14ac:dyDescent="0.2">
      <c r="A101" s="34"/>
      <c r="B101" s="35"/>
      <c r="C101" s="36"/>
      <c r="D101" s="190" t="s">
        <v>135</v>
      </c>
      <c r="E101" s="36"/>
      <c r="F101" s="194" t="s">
        <v>887</v>
      </c>
      <c r="G101" s="36"/>
      <c r="H101" s="36"/>
      <c r="I101" s="115"/>
      <c r="J101" s="36"/>
      <c r="K101" s="36"/>
      <c r="L101" s="39"/>
      <c r="M101" s="192"/>
      <c r="N101" s="193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135</v>
      </c>
      <c r="AU101" s="17" t="s">
        <v>76</v>
      </c>
    </row>
    <row r="102" spans="1:65" s="12" customFormat="1" x14ac:dyDescent="0.2">
      <c r="B102" s="195"/>
      <c r="C102" s="196"/>
      <c r="D102" s="190" t="s">
        <v>137</v>
      </c>
      <c r="E102" s="197" t="s">
        <v>35</v>
      </c>
      <c r="F102" s="198" t="s">
        <v>407</v>
      </c>
      <c r="G102" s="196"/>
      <c r="H102" s="199">
        <v>7.2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137</v>
      </c>
      <c r="AU102" s="205" t="s">
        <v>76</v>
      </c>
      <c r="AV102" s="12" t="s">
        <v>85</v>
      </c>
      <c r="AW102" s="12" t="s">
        <v>37</v>
      </c>
      <c r="AX102" s="12" t="s">
        <v>83</v>
      </c>
      <c r="AY102" s="205" t="s">
        <v>131</v>
      </c>
    </row>
    <row r="103" spans="1:65" s="14" customFormat="1" ht="15" x14ac:dyDescent="0.2">
      <c r="B103" s="217"/>
      <c r="C103" s="218"/>
      <c r="D103" s="219" t="s">
        <v>75</v>
      </c>
      <c r="E103" s="220" t="s">
        <v>667</v>
      </c>
      <c r="F103" s="220" t="s">
        <v>668</v>
      </c>
      <c r="G103" s="218"/>
      <c r="H103" s="218"/>
      <c r="I103" s="221"/>
      <c r="J103" s="222">
        <f>BK103</f>
        <v>0</v>
      </c>
      <c r="K103" s="218"/>
      <c r="L103" s="223"/>
      <c r="M103" s="224"/>
      <c r="N103" s="225"/>
      <c r="O103" s="225"/>
      <c r="P103" s="226">
        <f>SUM(P104:P106)</f>
        <v>0</v>
      </c>
      <c r="Q103" s="225"/>
      <c r="R103" s="226">
        <f>SUM(R104:R106)</f>
        <v>0</v>
      </c>
      <c r="S103" s="225"/>
      <c r="T103" s="227">
        <f>SUM(T104:T106)</f>
        <v>0</v>
      </c>
      <c r="AR103" s="228" t="s">
        <v>153</v>
      </c>
      <c r="AT103" s="229" t="s">
        <v>75</v>
      </c>
      <c r="AU103" s="229" t="s">
        <v>76</v>
      </c>
      <c r="AY103" s="228" t="s">
        <v>131</v>
      </c>
      <c r="BK103" s="230">
        <f>SUM(BK104:BK106)</f>
        <v>0</v>
      </c>
    </row>
    <row r="104" spans="1:65" s="2" customFormat="1" ht="24" x14ac:dyDescent="0.2">
      <c r="A104" s="34"/>
      <c r="B104" s="35"/>
      <c r="C104" s="233" t="s">
        <v>153</v>
      </c>
      <c r="D104" s="233" t="s">
        <v>217</v>
      </c>
      <c r="E104" s="234" t="s">
        <v>669</v>
      </c>
      <c r="F104" s="235" t="s">
        <v>670</v>
      </c>
      <c r="G104" s="236" t="s">
        <v>671</v>
      </c>
      <c r="H104" s="245"/>
      <c r="I104" s="328">
        <v>0</v>
      </c>
      <c r="J104" s="239">
        <f>ROUND(I104*H104,2)</f>
        <v>0</v>
      </c>
      <c r="K104" s="235" t="s">
        <v>129</v>
      </c>
      <c r="L104" s="39"/>
      <c r="M104" s="240" t="s">
        <v>35</v>
      </c>
      <c r="N104" s="241" t="s">
        <v>47</v>
      </c>
      <c r="O104" s="64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132</v>
      </c>
      <c r="AT104" s="188" t="s">
        <v>217</v>
      </c>
      <c r="AU104" s="188" t="s">
        <v>83</v>
      </c>
      <c r="AY104" s="17" t="s">
        <v>131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132</v>
      </c>
      <c r="BM104" s="188" t="s">
        <v>672</v>
      </c>
    </row>
    <row r="105" spans="1:65" s="2" customFormat="1" x14ac:dyDescent="0.2">
      <c r="A105" s="34"/>
      <c r="B105" s="35"/>
      <c r="C105" s="36"/>
      <c r="D105" s="190" t="s">
        <v>134</v>
      </c>
      <c r="E105" s="36"/>
      <c r="F105" s="191" t="s">
        <v>670</v>
      </c>
      <c r="G105" s="36"/>
      <c r="H105" s="36"/>
      <c r="I105" s="115"/>
      <c r="J105" s="36"/>
      <c r="K105" s="36"/>
      <c r="L105" s="39"/>
      <c r="M105" s="192"/>
      <c r="N105" s="193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134</v>
      </c>
      <c r="AU105" s="17" t="s">
        <v>83</v>
      </c>
    </row>
    <row r="106" spans="1:65" s="2" customFormat="1" ht="18.75" x14ac:dyDescent="0.2">
      <c r="A106" s="34"/>
      <c r="B106" s="35"/>
      <c r="C106" s="36"/>
      <c r="D106" s="190" t="s">
        <v>135</v>
      </c>
      <c r="E106" s="36"/>
      <c r="F106" s="194" t="s">
        <v>888</v>
      </c>
      <c r="G106" s="36"/>
      <c r="H106" s="36"/>
      <c r="I106" s="115"/>
      <c r="J106" s="36"/>
      <c r="K106" s="36"/>
      <c r="L106" s="39"/>
      <c r="M106" s="246"/>
      <c r="N106" s="247"/>
      <c r="O106" s="248"/>
      <c r="P106" s="248"/>
      <c r="Q106" s="248"/>
      <c r="R106" s="248"/>
      <c r="S106" s="248"/>
      <c r="T106" s="249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135</v>
      </c>
      <c r="AU106" s="17" t="s">
        <v>83</v>
      </c>
    </row>
    <row r="107" spans="1:65" s="2" customFormat="1" x14ac:dyDescent="0.2">
      <c r="A107" s="34"/>
      <c r="B107" s="47"/>
      <c r="C107" s="48"/>
      <c r="D107" s="48"/>
      <c r="E107" s="48"/>
      <c r="F107" s="48"/>
      <c r="G107" s="48"/>
      <c r="H107" s="48"/>
      <c r="I107" s="142"/>
      <c r="J107" s="48"/>
      <c r="K107" s="48"/>
      <c r="L107" s="39"/>
      <c r="M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</sheetData>
  <sheetProtection algorithmName="SHA-512" hashValue="pKdeHws55a1VQrpjCthqCZ3iW2O+52WJguMDFg9oN+NFXAfORROLXrKrzpoQFv7fMTNA0S8t1ThpIuR7M0al9w==" saltValue="WFmodOTSCZ4sJOm5vb3iXw==" spinCount="100000" sheet="1" objects="1" scenarios="1" formatColumns="0" formatRows="0" autoFilter="0"/>
  <autoFilter ref="C85:K106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>
      <selection activeCell="F28" sqref="F2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x14ac:dyDescent="0.2">
      <c r="I2" s="108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7" t="s">
        <v>99</v>
      </c>
    </row>
    <row r="3" spans="1:46" s="1" customForma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18" x14ac:dyDescent="0.2">
      <c r="B4" s="20"/>
      <c r="D4" s="112" t="s">
        <v>100</v>
      </c>
      <c r="I4" s="108"/>
      <c r="L4" s="20"/>
      <c r="M4" s="113" t="s">
        <v>10</v>
      </c>
      <c r="AT4" s="17" t="s">
        <v>4</v>
      </c>
    </row>
    <row r="5" spans="1:46" s="1" customFormat="1" x14ac:dyDescent="0.2">
      <c r="B5" s="20"/>
      <c r="I5" s="108"/>
      <c r="L5" s="20"/>
    </row>
    <row r="6" spans="1:46" s="1" customFormat="1" ht="12.75" x14ac:dyDescent="0.2">
      <c r="B6" s="20"/>
      <c r="D6" s="114" t="s">
        <v>16</v>
      </c>
      <c r="I6" s="108"/>
      <c r="L6" s="20"/>
    </row>
    <row r="7" spans="1:46" s="1" customFormat="1" ht="12.75" x14ac:dyDescent="0.2">
      <c r="B7" s="20"/>
      <c r="E7" s="376" t="str">
        <f>'Rekapitulace stavby'!K6</f>
        <v>Výměna pražců a kolejnic v úseku Č. Krumlov - Zlatá Koruna</v>
      </c>
      <c r="F7" s="377"/>
      <c r="G7" s="377"/>
      <c r="H7" s="377"/>
      <c r="I7" s="108"/>
      <c r="L7" s="20"/>
    </row>
    <row r="8" spans="1:46" s="2" customFormat="1" ht="12.75" x14ac:dyDescent="0.2">
      <c r="A8" s="34"/>
      <c r="B8" s="39"/>
      <c r="C8" s="34"/>
      <c r="D8" s="114" t="s">
        <v>101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x14ac:dyDescent="0.2">
      <c r="A9" s="34"/>
      <c r="B9" s="39"/>
      <c r="C9" s="34"/>
      <c r="D9" s="34"/>
      <c r="E9" s="379" t="s">
        <v>673</v>
      </c>
      <c r="F9" s="378"/>
      <c r="G9" s="378"/>
      <c r="H9" s="378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.75" x14ac:dyDescent="0.2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21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.75" x14ac:dyDescent="0.2">
      <c r="A12" s="34"/>
      <c r="B12" s="39"/>
      <c r="C12" s="34"/>
      <c r="D12" s="114" t="s">
        <v>22</v>
      </c>
      <c r="E12" s="34"/>
      <c r="F12" s="103" t="s">
        <v>23</v>
      </c>
      <c r="G12" s="34"/>
      <c r="H12" s="34"/>
      <c r="I12" s="117" t="s">
        <v>24</v>
      </c>
      <c r="J12" s="118" t="str">
        <f>'Rekapitulace stavby'!AN8</f>
        <v>22. 1. 2020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x14ac:dyDescent="0.2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.75" x14ac:dyDescent="0.2">
      <c r="A14" s="34"/>
      <c r="B14" s="39"/>
      <c r="C14" s="34"/>
      <c r="D14" s="114" t="s">
        <v>26</v>
      </c>
      <c r="E14" s="34"/>
      <c r="F14" s="34"/>
      <c r="G14" s="34"/>
      <c r="H14" s="34"/>
      <c r="I14" s="117" t="s">
        <v>27</v>
      </c>
      <c r="J14" s="103" t="s">
        <v>28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.75" x14ac:dyDescent="0.2">
      <c r="A15" s="34"/>
      <c r="B15" s="39"/>
      <c r="C15" s="34"/>
      <c r="D15" s="34"/>
      <c r="E15" s="103" t="s">
        <v>29</v>
      </c>
      <c r="F15" s="34"/>
      <c r="G15" s="34"/>
      <c r="H15" s="34"/>
      <c r="I15" s="117" t="s">
        <v>30</v>
      </c>
      <c r="J15" s="103" t="s">
        <v>31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x14ac:dyDescent="0.2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.75" x14ac:dyDescent="0.2">
      <c r="A17" s="34"/>
      <c r="B17" s="39"/>
      <c r="C17" s="34"/>
      <c r="D17" s="114" t="s">
        <v>32</v>
      </c>
      <c r="E17" s="34"/>
      <c r="F17" s="34"/>
      <c r="G17" s="34"/>
      <c r="H17" s="34"/>
      <c r="I17" s="117" t="s">
        <v>27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.75" x14ac:dyDescent="0.2">
      <c r="A18" s="34"/>
      <c r="B18" s="39"/>
      <c r="C18" s="34"/>
      <c r="D18" s="34"/>
      <c r="E18" s="380" t="str">
        <f>'Rekapitulace stavby'!E14</f>
        <v>Vyplň údaj</v>
      </c>
      <c r="F18" s="381"/>
      <c r="G18" s="381"/>
      <c r="H18" s="381"/>
      <c r="I18" s="117" t="s">
        <v>30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x14ac:dyDescent="0.2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.75" x14ac:dyDescent="0.2">
      <c r="A20" s="34"/>
      <c r="B20" s="39"/>
      <c r="C20" s="34"/>
      <c r="D20" s="114" t="s">
        <v>34</v>
      </c>
      <c r="E20" s="34"/>
      <c r="F20" s="34"/>
      <c r="G20" s="34"/>
      <c r="H20" s="34"/>
      <c r="I20" s="117" t="s">
        <v>27</v>
      </c>
      <c r="J20" s="103" t="str">
        <f>IF('Rekapitulace stavby'!AN16="","",'Rekapitulace stavby'!AN16)</f>
        <v/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.75" x14ac:dyDescent="0.2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7" t="s">
        <v>30</v>
      </c>
      <c r="J21" s="103" t="str">
        <f>IF('Rekapitulace stavby'!AN17="","",'Rekapitulace stavby'!AN17)</f>
        <v/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x14ac:dyDescent="0.2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.75" x14ac:dyDescent="0.2">
      <c r="A23" s="34"/>
      <c r="B23" s="39"/>
      <c r="C23" s="34"/>
      <c r="D23" s="114" t="s">
        <v>38</v>
      </c>
      <c r="E23" s="34"/>
      <c r="F23" s="34"/>
      <c r="G23" s="34"/>
      <c r="H23" s="34"/>
      <c r="I23" s="117" t="s">
        <v>27</v>
      </c>
      <c r="J23" s="103" t="s">
        <v>35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.75" x14ac:dyDescent="0.2">
      <c r="A24" s="34"/>
      <c r="B24" s="39"/>
      <c r="C24" s="34"/>
      <c r="D24" s="34"/>
      <c r="E24" s="103" t="s">
        <v>39</v>
      </c>
      <c r="F24" s="34"/>
      <c r="G24" s="34"/>
      <c r="H24" s="34"/>
      <c r="I24" s="117" t="s">
        <v>30</v>
      </c>
      <c r="J24" s="103" t="s">
        <v>35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x14ac:dyDescent="0.2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.75" x14ac:dyDescent="0.2">
      <c r="A26" s="34"/>
      <c r="B26" s="39"/>
      <c r="C26" s="34"/>
      <c r="D26" s="114" t="s">
        <v>40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2.75" x14ac:dyDescent="0.2">
      <c r="A27" s="119"/>
      <c r="B27" s="120"/>
      <c r="C27" s="119"/>
      <c r="D27" s="119"/>
      <c r="E27" s="382" t="s">
        <v>35</v>
      </c>
      <c r="F27" s="382"/>
      <c r="G27" s="382"/>
      <c r="H27" s="38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x14ac:dyDescent="0.2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x14ac:dyDescent="0.2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5.75" x14ac:dyDescent="0.2">
      <c r="A30" s="34"/>
      <c r="B30" s="39"/>
      <c r="C30" s="34"/>
      <c r="D30" s="125" t="s">
        <v>42</v>
      </c>
      <c r="E30" s="34"/>
      <c r="F30" s="34"/>
      <c r="G30" s="34"/>
      <c r="H30" s="34"/>
      <c r="I30" s="115"/>
      <c r="J30" s="126">
        <f>ROUND(J80,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2.75" x14ac:dyDescent="0.2">
      <c r="A32" s="34"/>
      <c r="B32" s="39"/>
      <c r="C32" s="34"/>
      <c r="D32" s="34"/>
      <c r="E32" s="34"/>
      <c r="F32" s="127" t="s">
        <v>44</v>
      </c>
      <c r="G32" s="34"/>
      <c r="H32" s="34"/>
      <c r="I32" s="128" t="s">
        <v>43</v>
      </c>
      <c r="J32" s="127" t="s">
        <v>45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2.75" x14ac:dyDescent="0.2">
      <c r="A33" s="34"/>
      <c r="B33" s="39"/>
      <c r="C33" s="34"/>
      <c r="D33" s="129" t="s">
        <v>46</v>
      </c>
      <c r="E33" s="114" t="s">
        <v>47</v>
      </c>
      <c r="F33" s="130">
        <f>ROUND((SUM(BE80:BE99)),  2)</f>
        <v>0</v>
      </c>
      <c r="G33" s="34"/>
      <c r="H33" s="34"/>
      <c r="I33" s="131">
        <v>0.21</v>
      </c>
      <c r="J33" s="130">
        <f>ROUND(((SUM(BE80:BE99))*I33),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2.75" x14ac:dyDescent="0.2">
      <c r="A34" s="34"/>
      <c r="B34" s="39"/>
      <c r="C34" s="34"/>
      <c r="D34" s="34"/>
      <c r="E34" s="114" t="s">
        <v>48</v>
      </c>
      <c r="F34" s="130">
        <f>ROUND((SUM(BF80:BF99)),  2)</f>
        <v>0</v>
      </c>
      <c r="G34" s="34"/>
      <c r="H34" s="34"/>
      <c r="I34" s="131">
        <v>0.15</v>
      </c>
      <c r="J34" s="130">
        <f>ROUND(((SUM(BF80:BF99))*I34),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2.75" x14ac:dyDescent="0.2">
      <c r="A35" s="34"/>
      <c r="B35" s="39"/>
      <c r="C35" s="34"/>
      <c r="D35" s="34"/>
      <c r="E35" s="114" t="s">
        <v>49</v>
      </c>
      <c r="F35" s="130">
        <f>ROUND((SUM(BG80:BG99)),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2.75" x14ac:dyDescent="0.2">
      <c r="A36" s="34"/>
      <c r="B36" s="39"/>
      <c r="C36" s="34"/>
      <c r="D36" s="34"/>
      <c r="E36" s="114" t="s">
        <v>50</v>
      </c>
      <c r="F36" s="130">
        <f>ROUND((SUM(BH80:BH99)),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2.75" x14ac:dyDescent="0.2">
      <c r="A37" s="34"/>
      <c r="B37" s="39"/>
      <c r="C37" s="34"/>
      <c r="D37" s="34"/>
      <c r="E37" s="114" t="s">
        <v>51</v>
      </c>
      <c r="F37" s="130">
        <f>ROUND((SUM(BI80:BI99)),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x14ac:dyDescent="0.2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5.75" x14ac:dyDescent="0.2">
      <c r="A39" s="34"/>
      <c r="B39" s="39"/>
      <c r="C39" s="132"/>
      <c r="D39" s="133" t="s">
        <v>52</v>
      </c>
      <c r="E39" s="134"/>
      <c r="F39" s="134"/>
      <c r="G39" s="135" t="s">
        <v>53</v>
      </c>
      <c r="H39" s="136" t="s">
        <v>54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x14ac:dyDescent="0.2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x14ac:dyDescent="0.2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8" x14ac:dyDescent="0.2">
      <c r="A45" s="34"/>
      <c r="B45" s="35"/>
      <c r="C45" s="23" t="s">
        <v>105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x14ac:dyDescent="0.2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.75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2.75" x14ac:dyDescent="0.2">
      <c r="A48" s="34"/>
      <c r="B48" s="35"/>
      <c r="C48" s="36"/>
      <c r="D48" s="36"/>
      <c r="E48" s="374" t="str">
        <f>E7</f>
        <v>Výměna pražců a kolejnic v úseku Č. Krumlov - Zlatá Koruna</v>
      </c>
      <c r="F48" s="375"/>
      <c r="G48" s="375"/>
      <c r="H48" s="375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.75" x14ac:dyDescent="0.2">
      <c r="A49" s="34"/>
      <c r="B49" s="35"/>
      <c r="C49" s="29" t="s">
        <v>101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x14ac:dyDescent="0.2">
      <c r="A50" s="34"/>
      <c r="B50" s="35"/>
      <c r="C50" s="36"/>
      <c r="D50" s="36"/>
      <c r="E50" s="362" t="str">
        <f>E9</f>
        <v>VON - Vedlejší a ostatní náklady</v>
      </c>
      <c r="F50" s="373"/>
      <c r="G50" s="373"/>
      <c r="H50" s="37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x14ac:dyDescent="0.2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.75" x14ac:dyDescent="0.2">
      <c r="A52" s="34"/>
      <c r="B52" s="35"/>
      <c r="C52" s="29" t="s">
        <v>22</v>
      </c>
      <c r="D52" s="36"/>
      <c r="E52" s="36"/>
      <c r="F52" s="27" t="str">
        <f>F12</f>
        <v>trať 194 dle JŘ, TÚ Zlatá Koruna - Č. Krumlov</v>
      </c>
      <c r="G52" s="36"/>
      <c r="H52" s="36"/>
      <c r="I52" s="117" t="s">
        <v>24</v>
      </c>
      <c r="J52" s="59" t="str">
        <f>IF(J12="","",J12)</f>
        <v>22. 1. 2020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x14ac:dyDescent="0.2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2.75" x14ac:dyDescent="0.2">
      <c r="A54" s="34"/>
      <c r="B54" s="35"/>
      <c r="C54" s="29" t="s">
        <v>26</v>
      </c>
      <c r="D54" s="36"/>
      <c r="E54" s="36"/>
      <c r="F54" s="27" t="str">
        <f>E15</f>
        <v xml:space="preserve">Správa železnic, státní organizace, OŘ Plzeň </v>
      </c>
      <c r="G54" s="36"/>
      <c r="H54" s="36"/>
      <c r="I54" s="117" t="s">
        <v>34</v>
      </c>
      <c r="J54" s="32" t="str">
        <f>E21</f>
        <v xml:space="preserve"> 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2.75" x14ac:dyDescent="0.2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117" t="s">
        <v>38</v>
      </c>
      <c r="J55" s="32" t="str">
        <f>E24</f>
        <v>Libor Brabenec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x14ac:dyDescent="0.2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12" x14ac:dyDescent="0.2">
      <c r="A57" s="34"/>
      <c r="B57" s="35"/>
      <c r="C57" s="146" t="s">
        <v>106</v>
      </c>
      <c r="D57" s="147"/>
      <c r="E57" s="147"/>
      <c r="F57" s="147"/>
      <c r="G57" s="147"/>
      <c r="H57" s="147"/>
      <c r="I57" s="148"/>
      <c r="J57" s="149" t="s">
        <v>107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x14ac:dyDescent="0.2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75" x14ac:dyDescent="0.2">
      <c r="A59" s="34"/>
      <c r="B59" s="35"/>
      <c r="C59" s="150" t="s">
        <v>74</v>
      </c>
      <c r="D59" s="36"/>
      <c r="E59" s="36"/>
      <c r="F59" s="36"/>
      <c r="G59" s="36"/>
      <c r="H59" s="36"/>
      <c r="I59" s="115"/>
      <c r="J59" s="77">
        <f>J80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108</v>
      </c>
    </row>
    <row r="60" spans="1:47" s="9" customFormat="1" ht="15" x14ac:dyDescent="0.2">
      <c r="B60" s="151"/>
      <c r="C60" s="152"/>
      <c r="D60" s="153" t="s">
        <v>653</v>
      </c>
      <c r="E60" s="154"/>
      <c r="F60" s="154"/>
      <c r="G60" s="154"/>
      <c r="H60" s="154"/>
      <c r="I60" s="155"/>
      <c r="J60" s="156">
        <f>J81</f>
        <v>0</v>
      </c>
      <c r="K60" s="152"/>
      <c r="L60" s="157"/>
    </row>
    <row r="61" spans="1:47" s="2" customFormat="1" x14ac:dyDescent="0.2">
      <c r="A61" s="34"/>
      <c r="B61" s="35"/>
      <c r="C61" s="36"/>
      <c r="D61" s="36"/>
      <c r="E61" s="36"/>
      <c r="F61" s="36"/>
      <c r="G61" s="36"/>
      <c r="H61" s="36"/>
      <c r="I61" s="115"/>
      <c r="J61" s="36"/>
      <c r="K61" s="36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x14ac:dyDescent="0.2">
      <c r="A62" s="34"/>
      <c r="B62" s="47"/>
      <c r="C62" s="48"/>
      <c r="D62" s="48"/>
      <c r="E62" s="48"/>
      <c r="F62" s="48"/>
      <c r="G62" s="48"/>
      <c r="H62" s="48"/>
      <c r="I62" s="142"/>
      <c r="J62" s="48"/>
      <c r="K62" s="48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x14ac:dyDescent="0.2">
      <c r="A66" s="34"/>
      <c r="B66" s="49"/>
      <c r="C66" s="50"/>
      <c r="D66" s="50"/>
      <c r="E66" s="50"/>
      <c r="F66" s="50"/>
      <c r="G66" s="50"/>
      <c r="H66" s="50"/>
      <c r="I66" s="145"/>
      <c r="J66" s="50"/>
      <c r="K66" s="50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18" x14ac:dyDescent="0.2">
      <c r="A67" s="34"/>
      <c r="B67" s="35"/>
      <c r="C67" s="23" t="s">
        <v>112</v>
      </c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x14ac:dyDescent="0.2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.75" x14ac:dyDescent="0.2">
      <c r="A69" s="34"/>
      <c r="B69" s="35"/>
      <c r="C69" s="29" t="s">
        <v>16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2.75" x14ac:dyDescent="0.2">
      <c r="A70" s="34"/>
      <c r="B70" s="35"/>
      <c r="C70" s="36"/>
      <c r="D70" s="36"/>
      <c r="E70" s="374" t="str">
        <f>E7</f>
        <v>Výměna pražců a kolejnic v úseku Č. Krumlov - Zlatá Koruna</v>
      </c>
      <c r="F70" s="375"/>
      <c r="G70" s="375"/>
      <c r="H70" s="375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.75" x14ac:dyDescent="0.2">
      <c r="A71" s="34"/>
      <c r="B71" s="35"/>
      <c r="C71" s="29" t="s">
        <v>101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x14ac:dyDescent="0.2">
      <c r="A72" s="34"/>
      <c r="B72" s="35"/>
      <c r="C72" s="36"/>
      <c r="D72" s="36"/>
      <c r="E72" s="362" t="str">
        <f>E9</f>
        <v>VON - Vedlejší a ostatní náklady</v>
      </c>
      <c r="F72" s="373"/>
      <c r="G72" s="373"/>
      <c r="H72" s="373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x14ac:dyDescent="0.2">
      <c r="A73" s="34"/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.75" x14ac:dyDescent="0.2">
      <c r="A74" s="34"/>
      <c r="B74" s="35"/>
      <c r="C74" s="29" t="s">
        <v>22</v>
      </c>
      <c r="D74" s="36"/>
      <c r="E74" s="36"/>
      <c r="F74" s="27" t="str">
        <f>F12</f>
        <v>trať 194 dle JŘ, TÚ Zlatá Koruna - Č. Krumlov</v>
      </c>
      <c r="G74" s="36"/>
      <c r="H74" s="36"/>
      <c r="I74" s="117" t="s">
        <v>24</v>
      </c>
      <c r="J74" s="59" t="str">
        <f>IF(J12="","",J12)</f>
        <v>22. 1. 2020</v>
      </c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x14ac:dyDescent="0.2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2.75" x14ac:dyDescent="0.2">
      <c r="A76" s="34"/>
      <c r="B76" s="35"/>
      <c r="C76" s="29" t="s">
        <v>26</v>
      </c>
      <c r="D76" s="36"/>
      <c r="E76" s="36"/>
      <c r="F76" s="27" t="str">
        <f>E15</f>
        <v xml:space="preserve">Správa železnic, státní organizace, OŘ Plzeň </v>
      </c>
      <c r="G76" s="36"/>
      <c r="H76" s="36"/>
      <c r="I76" s="117" t="s">
        <v>34</v>
      </c>
      <c r="J76" s="32" t="str">
        <f>E21</f>
        <v xml:space="preserve"> 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2.75" x14ac:dyDescent="0.2">
      <c r="A77" s="34"/>
      <c r="B77" s="35"/>
      <c r="C77" s="29" t="s">
        <v>32</v>
      </c>
      <c r="D77" s="36"/>
      <c r="E77" s="36"/>
      <c r="F77" s="27" t="str">
        <f>IF(E18="","",E18)</f>
        <v>Vyplň údaj</v>
      </c>
      <c r="G77" s="36"/>
      <c r="H77" s="36"/>
      <c r="I77" s="117" t="s">
        <v>38</v>
      </c>
      <c r="J77" s="32" t="str">
        <f>E24</f>
        <v>Libor Brabenec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x14ac:dyDescent="0.2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4" x14ac:dyDescent="0.2">
      <c r="A79" s="164"/>
      <c r="B79" s="165"/>
      <c r="C79" s="166" t="s">
        <v>113</v>
      </c>
      <c r="D79" s="167" t="s">
        <v>61</v>
      </c>
      <c r="E79" s="167" t="s">
        <v>57</v>
      </c>
      <c r="F79" s="167" t="s">
        <v>58</v>
      </c>
      <c r="G79" s="167" t="s">
        <v>114</v>
      </c>
      <c r="H79" s="167" t="s">
        <v>115</v>
      </c>
      <c r="I79" s="168" t="s">
        <v>116</v>
      </c>
      <c r="J79" s="167" t="s">
        <v>107</v>
      </c>
      <c r="K79" s="169" t="s">
        <v>117</v>
      </c>
      <c r="L79" s="170"/>
      <c r="M79" s="68" t="s">
        <v>35</v>
      </c>
      <c r="N79" s="69" t="s">
        <v>46</v>
      </c>
      <c r="O79" s="69" t="s">
        <v>118</v>
      </c>
      <c r="P79" s="69" t="s">
        <v>119</v>
      </c>
      <c r="Q79" s="69" t="s">
        <v>120</v>
      </c>
      <c r="R79" s="69" t="s">
        <v>121</v>
      </c>
      <c r="S79" s="69" t="s">
        <v>122</v>
      </c>
      <c r="T79" s="70" t="s">
        <v>123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pans="1:63" s="2" customFormat="1" ht="15.75" x14ac:dyDescent="0.25">
      <c r="A80" s="34"/>
      <c r="B80" s="35"/>
      <c r="C80" s="75" t="s">
        <v>124</v>
      </c>
      <c r="D80" s="36"/>
      <c r="E80" s="36"/>
      <c r="F80" s="36"/>
      <c r="G80" s="36"/>
      <c r="H80" s="36"/>
      <c r="I80" s="115"/>
      <c r="J80" s="171">
        <f>BK80</f>
        <v>0</v>
      </c>
      <c r="K80" s="36"/>
      <c r="L80" s="39"/>
      <c r="M80" s="71"/>
      <c r="N80" s="172"/>
      <c r="O80" s="72"/>
      <c r="P80" s="173">
        <f>P81</f>
        <v>0</v>
      </c>
      <c r="Q80" s="72"/>
      <c r="R80" s="173">
        <f>R81</f>
        <v>0</v>
      </c>
      <c r="S80" s="72"/>
      <c r="T80" s="17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75</v>
      </c>
      <c r="AU80" s="17" t="s">
        <v>108</v>
      </c>
      <c r="BK80" s="175">
        <f>BK81</f>
        <v>0</v>
      </c>
    </row>
    <row r="81" spans="1:65" s="14" customFormat="1" ht="15" x14ac:dyDescent="0.2">
      <c r="B81" s="217"/>
      <c r="C81" s="218"/>
      <c r="D81" s="219" t="s">
        <v>75</v>
      </c>
      <c r="E81" s="220" t="s">
        <v>667</v>
      </c>
      <c r="F81" s="220" t="s">
        <v>668</v>
      </c>
      <c r="G81" s="218"/>
      <c r="H81" s="218"/>
      <c r="I81" s="221"/>
      <c r="J81" s="222">
        <f>BK81</f>
        <v>0</v>
      </c>
      <c r="K81" s="218"/>
      <c r="L81" s="223"/>
      <c r="M81" s="224"/>
      <c r="N81" s="225"/>
      <c r="O81" s="225"/>
      <c r="P81" s="226">
        <f>SUM(P82:P99)</f>
        <v>0</v>
      </c>
      <c r="Q81" s="225"/>
      <c r="R81" s="226">
        <f>SUM(R82:R99)</f>
        <v>0</v>
      </c>
      <c r="S81" s="225"/>
      <c r="T81" s="227">
        <f>SUM(T82:T99)</f>
        <v>0</v>
      </c>
      <c r="AR81" s="228" t="s">
        <v>153</v>
      </c>
      <c r="AT81" s="229" t="s">
        <v>75</v>
      </c>
      <c r="AU81" s="229" t="s">
        <v>76</v>
      </c>
      <c r="AY81" s="228" t="s">
        <v>131</v>
      </c>
      <c r="BK81" s="230">
        <f>SUM(BK82:BK99)</f>
        <v>0</v>
      </c>
    </row>
    <row r="82" spans="1:65" s="2" customFormat="1" ht="24" x14ac:dyDescent="0.2">
      <c r="A82" s="34"/>
      <c r="B82" s="35"/>
      <c r="C82" s="233" t="s">
        <v>83</v>
      </c>
      <c r="D82" s="233" t="s">
        <v>217</v>
      </c>
      <c r="E82" s="234" t="s">
        <v>674</v>
      </c>
      <c r="F82" s="235" t="s">
        <v>675</v>
      </c>
      <c r="G82" s="236" t="s">
        <v>671</v>
      </c>
      <c r="H82" s="245"/>
      <c r="I82" s="238"/>
      <c r="J82" s="239">
        <f>ROUND(I82*H82,2)</f>
        <v>0</v>
      </c>
      <c r="K82" s="235" t="s">
        <v>129</v>
      </c>
      <c r="L82" s="39"/>
      <c r="M82" s="240" t="s">
        <v>35</v>
      </c>
      <c r="N82" s="241" t="s">
        <v>47</v>
      </c>
      <c r="O82" s="64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8" t="s">
        <v>132</v>
      </c>
      <c r="AT82" s="188" t="s">
        <v>217</v>
      </c>
      <c r="AU82" s="188" t="s">
        <v>83</v>
      </c>
      <c r="AY82" s="17" t="s">
        <v>131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132</v>
      </c>
      <c r="BM82" s="188" t="s">
        <v>676</v>
      </c>
    </row>
    <row r="83" spans="1:65" s="2" customFormat="1" ht="29.25" x14ac:dyDescent="0.2">
      <c r="A83" s="34"/>
      <c r="B83" s="35"/>
      <c r="C83" s="36"/>
      <c r="D83" s="190" t="s">
        <v>134</v>
      </c>
      <c r="E83" s="36"/>
      <c r="F83" s="191" t="s">
        <v>677</v>
      </c>
      <c r="G83" s="36"/>
      <c r="H83" s="36"/>
      <c r="I83" s="115"/>
      <c r="J83" s="36"/>
      <c r="K83" s="36"/>
      <c r="L83" s="39"/>
      <c r="M83" s="192"/>
      <c r="N83" s="193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134</v>
      </c>
      <c r="AU83" s="17" t="s">
        <v>83</v>
      </c>
    </row>
    <row r="84" spans="1:65" s="2" customFormat="1" ht="19.5" x14ac:dyDescent="0.2">
      <c r="A84" s="34"/>
      <c r="B84" s="35"/>
      <c r="C84" s="36"/>
      <c r="D84" s="190" t="s">
        <v>135</v>
      </c>
      <c r="E84" s="36"/>
      <c r="F84" s="194" t="s">
        <v>678</v>
      </c>
      <c r="G84" s="36"/>
      <c r="H84" s="36"/>
      <c r="I84" s="115"/>
      <c r="J84" s="36"/>
      <c r="K84" s="36"/>
      <c r="L84" s="39"/>
      <c r="M84" s="192"/>
      <c r="N84" s="193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135</v>
      </c>
      <c r="AU84" s="17" t="s">
        <v>83</v>
      </c>
    </row>
    <row r="85" spans="1:65" s="2" customFormat="1" ht="24" x14ac:dyDescent="0.2">
      <c r="A85" s="34"/>
      <c r="B85" s="35"/>
      <c r="C85" s="233" t="s">
        <v>85</v>
      </c>
      <c r="D85" s="233" t="s">
        <v>217</v>
      </c>
      <c r="E85" s="234" t="s">
        <v>679</v>
      </c>
      <c r="F85" s="235" t="s">
        <v>680</v>
      </c>
      <c r="G85" s="236" t="s">
        <v>671</v>
      </c>
      <c r="H85" s="245"/>
      <c r="I85" s="238"/>
      <c r="J85" s="239">
        <f>ROUND(I85*H85,2)</f>
        <v>0</v>
      </c>
      <c r="K85" s="235" t="s">
        <v>129</v>
      </c>
      <c r="L85" s="39"/>
      <c r="M85" s="240" t="s">
        <v>35</v>
      </c>
      <c r="N85" s="241" t="s">
        <v>47</v>
      </c>
      <c r="O85" s="64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8" t="s">
        <v>681</v>
      </c>
      <c r="AT85" s="188" t="s">
        <v>217</v>
      </c>
      <c r="AU85" s="188" t="s">
        <v>83</v>
      </c>
      <c r="AY85" s="17" t="s">
        <v>131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681</v>
      </c>
      <c r="BM85" s="188" t="s">
        <v>682</v>
      </c>
    </row>
    <row r="86" spans="1:65" s="2" customFormat="1" x14ac:dyDescent="0.2">
      <c r="A86" s="34"/>
      <c r="B86" s="35"/>
      <c r="C86" s="36"/>
      <c r="D86" s="190" t="s">
        <v>134</v>
      </c>
      <c r="E86" s="36"/>
      <c r="F86" s="191" t="s">
        <v>680</v>
      </c>
      <c r="G86" s="36"/>
      <c r="H86" s="36"/>
      <c r="I86" s="115"/>
      <c r="J86" s="36"/>
      <c r="K86" s="36"/>
      <c r="L86" s="39"/>
      <c r="M86" s="192"/>
      <c r="N86" s="193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134</v>
      </c>
      <c r="AU86" s="17" t="s">
        <v>83</v>
      </c>
    </row>
    <row r="87" spans="1:65" s="2" customFormat="1" ht="36" x14ac:dyDescent="0.2">
      <c r="A87" s="34"/>
      <c r="B87" s="35"/>
      <c r="C87" s="233" t="s">
        <v>144</v>
      </c>
      <c r="D87" s="233" t="s">
        <v>217</v>
      </c>
      <c r="E87" s="234" t="s">
        <v>683</v>
      </c>
      <c r="F87" s="235" t="s">
        <v>684</v>
      </c>
      <c r="G87" s="236" t="s">
        <v>671</v>
      </c>
      <c r="H87" s="245"/>
      <c r="I87" s="238"/>
      <c r="J87" s="239">
        <f>ROUND(I87*H87,2)</f>
        <v>0</v>
      </c>
      <c r="K87" s="235" t="s">
        <v>129</v>
      </c>
      <c r="L87" s="39"/>
      <c r="M87" s="240" t="s">
        <v>35</v>
      </c>
      <c r="N87" s="241" t="s">
        <v>47</v>
      </c>
      <c r="O87" s="64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132</v>
      </c>
      <c r="AT87" s="188" t="s">
        <v>217</v>
      </c>
      <c r="AU87" s="188" t="s">
        <v>83</v>
      </c>
      <c r="AY87" s="17" t="s">
        <v>131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132</v>
      </c>
      <c r="BM87" s="188" t="s">
        <v>685</v>
      </c>
    </row>
    <row r="88" spans="1:65" s="2" customFormat="1" ht="19.5" x14ac:dyDescent="0.2">
      <c r="A88" s="34"/>
      <c r="B88" s="35"/>
      <c r="C88" s="36"/>
      <c r="D88" s="190" t="s">
        <v>134</v>
      </c>
      <c r="E88" s="36"/>
      <c r="F88" s="191" t="s">
        <v>684</v>
      </c>
      <c r="G88" s="36"/>
      <c r="H88" s="36"/>
      <c r="I88" s="115"/>
      <c r="J88" s="36"/>
      <c r="K88" s="36"/>
      <c r="L88" s="39"/>
      <c r="M88" s="192"/>
      <c r="N88" s="193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134</v>
      </c>
      <c r="AU88" s="17" t="s">
        <v>83</v>
      </c>
    </row>
    <row r="89" spans="1:65" s="2" customFormat="1" ht="24" x14ac:dyDescent="0.2">
      <c r="A89" s="34"/>
      <c r="B89" s="35"/>
      <c r="C89" s="233" t="s">
        <v>132</v>
      </c>
      <c r="D89" s="233" t="s">
        <v>217</v>
      </c>
      <c r="E89" s="234" t="s">
        <v>686</v>
      </c>
      <c r="F89" s="235" t="s">
        <v>687</v>
      </c>
      <c r="G89" s="236" t="s">
        <v>128</v>
      </c>
      <c r="H89" s="237">
        <v>3</v>
      </c>
      <c r="I89" s="238"/>
      <c r="J89" s="239">
        <f>ROUND(I89*H89,2)</f>
        <v>0</v>
      </c>
      <c r="K89" s="235" t="s">
        <v>129</v>
      </c>
      <c r="L89" s="39"/>
      <c r="M89" s="240" t="s">
        <v>35</v>
      </c>
      <c r="N89" s="241" t="s">
        <v>47</v>
      </c>
      <c r="O89" s="64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681</v>
      </c>
      <c r="AT89" s="188" t="s">
        <v>217</v>
      </c>
      <c r="AU89" s="188" t="s">
        <v>83</v>
      </c>
      <c r="AY89" s="17" t="s">
        <v>131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681</v>
      </c>
      <c r="BM89" s="188" t="s">
        <v>688</v>
      </c>
    </row>
    <row r="90" spans="1:65" s="2" customFormat="1" ht="29.25" x14ac:dyDescent="0.2">
      <c r="A90" s="34"/>
      <c r="B90" s="35"/>
      <c r="C90" s="36"/>
      <c r="D90" s="190" t="s">
        <v>134</v>
      </c>
      <c r="E90" s="36"/>
      <c r="F90" s="191" t="s">
        <v>689</v>
      </c>
      <c r="G90" s="36"/>
      <c r="H90" s="36"/>
      <c r="I90" s="115"/>
      <c r="J90" s="36"/>
      <c r="K90" s="36"/>
      <c r="L90" s="39"/>
      <c r="M90" s="192"/>
      <c r="N90" s="193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134</v>
      </c>
      <c r="AU90" s="17" t="s">
        <v>83</v>
      </c>
    </row>
    <row r="91" spans="1:65" s="2" customFormat="1" ht="24" x14ac:dyDescent="0.2">
      <c r="A91" s="34"/>
      <c r="B91" s="35"/>
      <c r="C91" s="233" t="s">
        <v>153</v>
      </c>
      <c r="D91" s="233" t="s">
        <v>217</v>
      </c>
      <c r="E91" s="234" t="s">
        <v>690</v>
      </c>
      <c r="F91" s="235" t="s">
        <v>691</v>
      </c>
      <c r="G91" s="236" t="s">
        <v>671</v>
      </c>
      <c r="H91" s="245"/>
      <c r="I91" s="238"/>
      <c r="J91" s="239">
        <f>ROUND(I91*H91,2)</f>
        <v>0</v>
      </c>
      <c r="K91" s="235" t="s">
        <v>129</v>
      </c>
      <c r="L91" s="39"/>
      <c r="M91" s="240" t="s">
        <v>35</v>
      </c>
      <c r="N91" s="241" t="s">
        <v>47</v>
      </c>
      <c r="O91" s="64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681</v>
      </c>
      <c r="AT91" s="188" t="s">
        <v>217</v>
      </c>
      <c r="AU91" s="188" t="s">
        <v>83</v>
      </c>
      <c r="AY91" s="17" t="s">
        <v>131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681</v>
      </c>
      <c r="BM91" s="188" t="s">
        <v>692</v>
      </c>
    </row>
    <row r="92" spans="1:65" s="2" customFormat="1" x14ac:dyDescent="0.2">
      <c r="A92" s="34"/>
      <c r="B92" s="35"/>
      <c r="C92" s="36"/>
      <c r="D92" s="190" t="s">
        <v>134</v>
      </c>
      <c r="E92" s="36"/>
      <c r="F92" s="191" t="s">
        <v>691</v>
      </c>
      <c r="G92" s="36"/>
      <c r="H92" s="36"/>
      <c r="I92" s="115"/>
      <c r="J92" s="36"/>
      <c r="K92" s="36"/>
      <c r="L92" s="39"/>
      <c r="M92" s="192"/>
      <c r="N92" s="193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134</v>
      </c>
      <c r="AU92" s="17" t="s">
        <v>83</v>
      </c>
    </row>
    <row r="93" spans="1:65" s="2" customFormat="1" ht="24" x14ac:dyDescent="0.2">
      <c r="A93" s="34"/>
      <c r="B93" s="35"/>
      <c r="C93" s="233" t="s">
        <v>157</v>
      </c>
      <c r="D93" s="233" t="s">
        <v>217</v>
      </c>
      <c r="E93" s="234" t="s">
        <v>693</v>
      </c>
      <c r="F93" s="235" t="s">
        <v>694</v>
      </c>
      <c r="G93" s="236" t="s">
        <v>671</v>
      </c>
      <c r="H93" s="245"/>
      <c r="I93" s="238"/>
      <c r="J93" s="239">
        <f>ROUND(I93*H93,2)</f>
        <v>0</v>
      </c>
      <c r="K93" s="235" t="s">
        <v>129</v>
      </c>
      <c r="L93" s="39"/>
      <c r="M93" s="240" t="s">
        <v>35</v>
      </c>
      <c r="N93" s="241" t="s">
        <v>47</v>
      </c>
      <c r="O93" s="64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681</v>
      </c>
      <c r="AT93" s="188" t="s">
        <v>217</v>
      </c>
      <c r="AU93" s="188" t="s">
        <v>83</v>
      </c>
      <c r="AY93" s="17" t="s">
        <v>131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681</v>
      </c>
      <c r="BM93" s="188" t="s">
        <v>695</v>
      </c>
    </row>
    <row r="94" spans="1:65" s="2" customFormat="1" x14ac:dyDescent="0.2">
      <c r="A94" s="34"/>
      <c r="B94" s="35"/>
      <c r="C94" s="36"/>
      <c r="D94" s="190" t="s">
        <v>134</v>
      </c>
      <c r="E94" s="36"/>
      <c r="F94" s="191" t="s">
        <v>694</v>
      </c>
      <c r="G94" s="36"/>
      <c r="H94" s="36"/>
      <c r="I94" s="115"/>
      <c r="J94" s="36"/>
      <c r="K94" s="36"/>
      <c r="L94" s="39"/>
      <c r="M94" s="192"/>
      <c r="N94" s="193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134</v>
      </c>
      <c r="AU94" s="17" t="s">
        <v>83</v>
      </c>
    </row>
    <row r="95" spans="1:65" s="2" customFormat="1" ht="24" x14ac:dyDescent="0.2">
      <c r="A95" s="34"/>
      <c r="B95" s="35"/>
      <c r="C95" s="233" t="s">
        <v>167</v>
      </c>
      <c r="D95" s="233" t="s">
        <v>217</v>
      </c>
      <c r="E95" s="234" t="s">
        <v>696</v>
      </c>
      <c r="F95" s="235" t="s">
        <v>697</v>
      </c>
      <c r="G95" s="236" t="s">
        <v>234</v>
      </c>
      <c r="H95" s="237">
        <v>2158</v>
      </c>
      <c r="I95" s="238"/>
      <c r="J95" s="239">
        <f>ROUND(I95*H95,2)</f>
        <v>0</v>
      </c>
      <c r="K95" s="235" t="s">
        <v>129</v>
      </c>
      <c r="L95" s="39"/>
      <c r="M95" s="240" t="s">
        <v>35</v>
      </c>
      <c r="N95" s="241" t="s">
        <v>47</v>
      </c>
      <c r="O95" s="64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132</v>
      </c>
      <c r="AT95" s="188" t="s">
        <v>217</v>
      </c>
      <c r="AU95" s="188" t="s">
        <v>83</v>
      </c>
      <c r="AY95" s="17" t="s">
        <v>131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132</v>
      </c>
      <c r="BM95" s="188" t="s">
        <v>698</v>
      </c>
    </row>
    <row r="96" spans="1:65" s="2" customFormat="1" ht="29.25" x14ac:dyDescent="0.2">
      <c r="A96" s="34"/>
      <c r="B96" s="35"/>
      <c r="C96" s="36"/>
      <c r="D96" s="190" t="s">
        <v>134</v>
      </c>
      <c r="E96" s="36"/>
      <c r="F96" s="191" t="s">
        <v>699</v>
      </c>
      <c r="G96" s="36"/>
      <c r="H96" s="36"/>
      <c r="I96" s="115"/>
      <c r="J96" s="36"/>
      <c r="K96" s="36"/>
      <c r="L96" s="39"/>
      <c r="M96" s="192"/>
      <c r="N96" s="193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134</v>
      </c>
      <c r="AU96" s="17" t="s">
        <v>83</v>
      </c>
    </row>
    <row r="97" spans="1:65" s="12" customFormat="1" x14ac:dyDescent="0.2">
      <c r="B97" s="195"/>
      <c r="C97" s="196"/>
      <c r="D97" s="190" t="s">
        <v>137</v>
      </c>
      <c r="E97" s="197" t="s">
        <v>35</v>
      </c>
      <c r="F97" s="198" t="s">
        <v>312</v>
      </c>
      <c r="G97" s="196"/>
      <c r="H97" s="199">
        <v>2158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137</v>
      </c>
      <c r="AU97" s="205" t="s">
        <v>83</v>
      </c>
      <c r="AV97" s="12" t="s">
        <v>85</v>
      </c>
      <c r="AW97" s="12" t="s">
        <v>37</v>
      </c>
      <c r="AX97" s="12" t="s">
        <v>83</v>
      </c>
      <c r="AY97" s="205" t="s">
        <v>131</v>
      </c>
    </row>
    <row r="98" spans="1:65" s="2" customFormat="1" ht="24" x14ac:dyDescent="0.2">
      <c r="A98" s="34"/>
      <c r="B98" s="35"/>
      <c r="C98" s="233" t="s">
        <v>130</v>
      </c>
      <c r="D98" s="233" t="s">
        <v>217</v>
      </c>
      <c r="E98" s="234" t="s">
        <v>700</v>
      </c>
      <c r="F98" s="235" t="s">
        <v>701</v>
      </c>
      <c r="G98" s="236" t="s">
        <v>671</v>
      </c>
      <c r="H98" s="245"/>
      <c r="I98" s="238"/>
      <c r="J98" s="239">
        <f>ROUND(I98*H98,2)</f>
        <v>0</v>
      </c>
      <c r="K98" s="235" t="s">
        <v>129</v>
      </c>
      <c r="L98" s="39"/>
      <c r="M98" s="240" t="s">
        <v>35</v>
      </c>
      <c r="N98" s="241" t="s">
        <v>47</v>
      </c>
      <c r="O98" s="64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8" t="s">
        <v>681</v>
      </c>
      <c r="AT98" s="188" t="s">
        <v>217</v>
      </c>
      <c r="AU98" s="188" t="s">
        <v>83</v>
      </c>
      <c r="AY98" s="17" t="s">
        <v>131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7" t="s">
        <v>83</v>
      </c>
      <c r="BK98" s="189">
        <f>ROUND(I98*H98,2)</f>
        <v>0</v>
      </c>
      <c r="BL98" s="17" t="s">
        <v>681</v>
      </c>
      <c r="BM98" s="188" t="s">
        <v>702</v>
      </c>
    </row>
    <row r="99" spans="1:65" s="2" customFormat="1" x14ac:dyDescent="0.2">
      <c r="A99" s="34"/>
      <c r="B99" s="35"/>
      <c r="C99" s="36"/>
      <c r="D99" s="190" t="s">
        <v>134</v>
      </c>
      <c r="E99" s="36"/>
      <c r="F99" s="191" t="s">
        <v>701</v>
      </c>
      <c r="G99" s="36"/>
      <c r="H99" s="36"/>
      <c r="I99" s="115"/>
      <c r="J99" s="36"/>
      <c r="K99" s="36"/>
      <c r="L99" s="39"/>
      <c r="M99" s="246"/>
      <c r="N99" s="247"/>
      <c r="O99" s="248"/>
      <c r="P99" s="248"/>
      <c r="Q99" s="248"/>
      <c r="R99" s="248"/>
      <c r="S99" s="248"/>
      <c r="T99" s="249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134</v>
      </c>
      <c r="AU99" s="17" t="s">
        <v>83</v>
      </c>
    </row>
    <row r="100" spans="1:65" s="2" customFormat="1" x14ac:dyDescent="0.2">
      <c r="A100" s="34"/>
      <c r="B100" s="47"/>
      <c r="C100" s="48"/>
      <c r="D100" s="48"/>
      <c r="E100" s="48"/>
      <c r="F100" s="48"/>
      <c r="G100" s="48"/>
      <c r="H100" s="48"/>
      <c r="I100" s="142"/>
      <c r="J100" s="48"/>
      <c r="K100" s="48"/>
      <c r="L100" s="39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algorithmName="SHA-512" hashValue="dvTMF+MeXgGgYVt6UYt+eIom+aouS2oszrsvX/oOJnwV7NWdpdvPY8j1852HCq8IjX3HrYOJDK79zoq64L+Mew==" saltValue="a9RT6ZWebluJ0MoEcxxavhmAXI7thUEcX35fG4jljZ7fUynKArWB7QQtOLtmdsMH8ccnUCTX6BpxGka+zb6wqg==" spinCount="100000" sheet="1" objects="1" scenarios="1" formatColumns="0" formatRows="0" autoFilter="0"/>
  <autoFilter ref="C79:K9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s="1" customFormat="1" ht="37.5" customHeight="1" x14ac:dyDescent="0.2"/>
    <row r="2" spans="2:11" s="1" customFormat="1" ht="7.5" customHeight="1" x14ac:dyDescent="0.2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5" customFormat="1" ht="45" customHeight="1" x14ac:dyDescent="0.2">
      <c r="B3" s="254"/>
      <c r="C3" s="384" t="s">
        <v>703</v>
      </c>
      <c r="D3" s="384"/>
      <c r="E3" s="384"/>
      <c r="F3" s="384"/>
      <c r="G3" s="384"/>
      <c r="H3" s="384"/>
      <c r="I3" s="384"/>
      <c r="J3" s="384"/>
      <c r="K3" s="255"/>
    </row>
    <row r="4" spans="2:11" s="1" customFormat="1" ht="25.5" customHeight="1" x14ac:dyDescent="0.3">
      <c r="B4" s="256"/>
      <c r="C4" s="385" t="s">
        <v>704</v>
      </c>
      <c r="D4" s="385"/>
      <c r="E4" s="385"/>
      <c r="F4" s="385"/>
      <c r="G4" s="385"/>
      <c r="H4" s="385"/>
      <c r="I4" s="385"/>
      <c r="J4" s="385"/>
      <c r="K4" s="257"/>
    </row>
    <row r="5" spans="2:11" s="1" customFormat="1" ht="5.25" customHeight="1" x14ac:dyDescent="0.2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s="1" customFormat="1" ht="15" customHeight="1" x14ac:dyDescent="0.2">
      <c r="B6" s="256"/>
      <c r="C6" s="383" t="s">
        <v>705</v>
      </c>
      <c r="D6" s="383"/>
      <c r="E6" s="383"/>
      <c r="F6" s="383"/>
      <c r="G6" s="383"/>
      <c r="H6" s="383"/>
      <c r="I6" s="383"/>
      <c r="J6" s="383"/>
      <c r="K6" s="257"/>
    </row>
    <row r="7" spans="2:11" s="1" customFormat="1" ht="15" customHeight="1" x14ac:dyDescent="0.2">
      <c r="B7" s="260"/>
      <c r="C7" s="383" t="s">
        <v>706</v>
      </c>
      <c r="D7" s="383"/>
      <c r="E7" s="383"/>
      <c r="F7" s="383"/>
      <c r="G7" s="383"/>
      <c r="H7" s="383"/>
      <c r="I7" s="383"/>
      <c r="J7" s="383"/>
      <c r="K7" s="257"/>
    </row>
    <row r="8" spans="2:11" s="1" customFormat="1" ht="12.75" customHeight="1" x14ac:dyDescent="0.2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s="1" customFormat="1" ht="15" customHeight="1" x14ac:dyDescent="0.2">
      <c r="B9" s="260"/>
      <c r="C9" s="383" t="s">
        <v>707</v>
      </c>
      <c r="D9" s="383"/>
      <c r="E9" s="383"/>
      <c r="F9" s="383"/>
      <c r="G9" s="383"/>
      <c r="H9" s="383"/>
      <c r="I9" s="383"/>
      <c r="J9" s="383"/>
      <c r="K9" s="257"/>
    </row>
    <row r="10" spans="2:11" s="1" customFormat="1" ht="15" customHeight="1" x14ac:dyDescent="0.2">
      <c r="B10" s="260"/>
      <c r="C10" s="259"/>
      <c r="D10" s="383" t="s">
        <v>708</v>
      </c>
      <c r="E10" s="383"/>
      <c r="F10" s="383"/>
      <c r="G10" s="383"/>
      <c r="H10" s="383"/>
      <c r="I10" s="383"/>
      <c r="J10" s="383"/>
      <c r="K10" s="257"/>
    </row>
    <row r="11" spans="2:11" s="1" customFormat="1" ht="15" customHeight="1" x14ac:dyDescent="0.2">
      <c r="B11" s="260"/>
      <c r="C11" s="261"/>
      <c r="D11" s="383" t="s">
        <v>709</v>
      </c>
      <c r="E11" s="383"/>
      <c r="F11" s="383"/>
      <c r="G11" s="383"/>
      <c r="H11" s="383"/>
      <c r="I11" s="383"/>
      <c r="J11" s="383"/>
      <c r="K11" s="257"/>
    </row>
    <row r="12" spans="2:11" s="1" customFormat="1" ht="15" customHeight="1" x14ac:dyDescent="0.2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pans="2:11" s="1" customFormat="1" ht="15" customHeight="1" x14ac:dyDescent="0.2">
      <c r="B13" s="260"/>
      <c r="C13" s="261"/>
      <c r="D13" s="262" t="s">
        <v>710</v>
      </c>
      <c r="E13" s="259"/>
      <c r="F13" s="259"/>
      <c r="G13" s="259"/>
      <c r="H13" s="259"/>
      <c r="I13" s="259"/>
      <c r="J13" s="259"/>
      <c r="K13" s="257"/>
    </row>
    <row r="14" spans="2:11" s="1" customFormat="1" ht="12.75" customHeight="1" x14ac:dyDescent="0.2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pans="2:11" s="1" customFormat="1" ht="15" customHeight="1" x14ac:dyDescent="0.2">
      <c r="B15" s="260"/>
      <c r="C15" s="261"/>
      <c r="D15" s="383" t="s">
        <v>711</v>
      </c>
      <c r="E15" s="383"/>
      <c r="F15" s="383"/>
      <c r="G15" s="383"/>
      <c r="H15" s="383"/>
      <c r="I15" s="383"/>
      <c r="J15" s="383"/>
      <c r="K15" s="257"/>
    </row>
    <row r="16" spans="2:11" s="1" customFormat="1" ht="15" customHeight="1" x14ac:dyDescent="0.2">
      <c r="B16" s="260"/>
      <c r="C16" s="261"/>
      <c r="D16" s="383" t="s">
        <v>712</v>
      </c>
      <c r="E16" s="383"/>
      <c r="F16" s="383"/>
      <c r="G16" s="383"/>
      <c r="H16" s="383"/>
      <c r="I16" s="383"/>
      <c r="J16" s="383"/>
      <c r="K16" s="257"/>
    </row>
    <row r="17" spans="2:11" s="1" customFormat="1" ht="15" customHeight="1" x14ac:dyDescent="0.2">
      <c r="B17" s="260"/>
      <c r="C17" s="261"/>
      <c r="D17" s="383" t="s">
        <v>713</v>
      </c>
      <c r="E17" s="383"/>
      <c r="F17" s="383"/>
      <c r="G17" s="383"/>
      <c r="H17" s="383"/>
      <c r="I17" s="383"/>
      <c r="J17" s="383"/>
      <c r="K17" s="257"/>
    </row>
    <row r="18" spans="2:11" s="1" customFormat="1" ht="15" customHeight="1" x14ac:dyDescent="0.2">
      <c r="B18" s="260"/>
      <c r="C18" s="261"/>
      <c r="D18" s="261"/>
      <c r="E18" s="263" t="s">
        <v>82</v>
      </c>
      <c r="F18" s="383" t="s">
        <v>714</v>
      </c>
      <c r="G18" s="383"/>
      <c r="H18" s="383"/>
      <c r="I18" s="383"/>
      <c r="J18" s="383"/>
      <c r="K18" s="257"/>
    </row>
    <row r="19" spans="2:11" s="1" customFormat="1" ht="15" customHeight="1" x14ac:dyDescent="0.2">
      <c r="B19" s="260"/>
      <c r="C19" s="261"/>
      <c r="D19" s="261"/>
      <c r="E19" s="263" t="s">
        <v>715</v>
      </c>
      <c r="F19" s="383" t="s">
        <v>716</v>
      </c>
      <c r="G19" s="383"/>
      <c r="H19" s="383"/>
      <c r="I19" s="383"/>
      <c r="J19" s="383"/>
      <c r="K19" s="257"/>
    </row>
    <row r="20" spans="2:11" s="1" customFormat="1" ht="15" customHeight="1" x14ac:dyDescent="0.2">
      <c r="B20" s="260"/>
      <c r="C20" s="261"/>
      <c r="D20" s="261"/>
      <c r="E20" s="263" t="s">
        <v>717</v>
      </c>
      <c r="F20" s="383" t="s">
        <v>718</v>
      </c>
      <c r="G20" s="383"/>
      <c r="H20" s="383"/>
      <c r="I20" s="383"/>
      <c r="J20" s="383"/>
      <c r="K20" s="257"/>
    </row>
    <row r="21" spans="2:11" s="1" customFormat="1" ht="15" customHeight="1" x14ac:dyDescent="0.2">
      <c r="B21" s="260"/>
      <c r="C21" s="261"/>
      <c r="D21" s="261"/>
      <c r="E21" s="263" t="s">
        <v>97</v>
      </c>
      <c r="F21" s="383" t="s">
        <v>98</v>
      </c>
      <c r="G21" s="383"/>
      <c r="H21" s="383"/>
      <c r="I21" s="383"/>
      <c r="J21" s="383"/>
      <c r="K21" s="257"/>
    </row>
    <row r="22" spans="2:11" s="1" customFormat="1" ht="15" customHeight="1" x14ac:dyDescent="0.2">
      <c r="B22" s="260"/>
      <c r="C22" s="261"/>
      <c r="D22" s="261"/>
      <c r="E22" s="263" t="s">
        <v>475</v>
      </c>
      <c r="F22" s="383" t="s">
        <v>476</v>
      </c>
      <c r="G22" s="383"/>
      <c r="H22" s="383"/>
      <c r="I22" s="383"/>
      <c r="J22" s="383"/>
      <c r="K22" s="257"/>
    </row>
    <row r="23" spans="2:11" s="1" customFormat="1" ht="15" customHeight="1" x14ac:dyDescent="0.2">
      <c r="B23" s="260"/>
      <c r="C23" s="261"/>
      <c r="D23" s="261"/>
      <c r="E23" s="263" t="s">
        <v>89</v>
      </c>
      <c r="F23" s="383" t="s">
        <v>719</v>
      </c>
      <c r="G23" s="383"/>
      <c r="H23" s="383"/>
      <c r="I23" s="383"/>
      <c r="J23" s="383"/>
      <c r="K23" s="257"/>
    </row>
    <row r="24" spans="2:11" s="1" customFormat="1" ht="12.75" customHeight="1" x14ac:dyDescent="0.2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pans="2:11" s="1" customFormat="1" ht="15" customHeight="1" x14ac:dyDescent="0.2">
      <c r="B25" s="260"/>
      <c r="C25" s="383" t="s">
        <v>720</v>
      </c>
      <c r="D25" s="383"/>
      <c r="E25" s="383"/>
      <c r="F25" s="383"/>
      <c r="G25" s="383"/>
      <c r="H25" s="383"/>
      <c r="I25" s="383"/>
      <c r="J25" s="383"/>
      <c r="K25" s="257"/>
    </row>
    <row r="26" spans="2:11" s="1" customFormat="1" ht="15" customHeight="1" x14ac:dyDescent="0.2">
      <c r="B26" s="260"/>
      <c r="C26" s="383" t="s">
        <v>721</v>
      </c>
      <c r="D26" s="383"/>
      <c r="E26" s="383"/>
      <c r="F26" s="383"/>
      <c r="G26" s="383"/>
      <c r="H26" s="383"/>
      <c r="I26" s="383"/>
      <c r="J26" s="383"/>
      <c r="K26" s="257"/>
    </row>
    <row r="27" spans="2:11" s="1" customFormat="1" ht="15" customHeight="1" x14ac:dyDescent="0.2">
      <c r="B27" s="260"/>
      <c r="C27" s="259"/>
      <c r="D27" s="383" t="s">
        <v>722</v>
      </c>
      <c r="E27" s="383"/>
      <c r="F27" s="383"/>
      <c r="G27" s="383"/>
      <c r="H27" s="383"/>
      <c r="I27" s="383"/>
      <c r="J27" s="383"/>
      <c r="K27" s="257"/>
    </row>
    <row r="28" spans="2:11" s="1" customFormat="1" ht="15" customHeight="1" x14ac:dyDescent="0.2">
      <c r="B28" s="260"/>
      <c r="C28" s="261"/>
      <c r="D28" s="383" t="s">
        <v>723</v>
      </c>
      <c r="E28" s="383"/>
      <c r="F28" s="383"/>
      <c r="G28" s="383"/>
      <c r="H28" s="383"/>
      <c r="I28" s="383"/>
      <c r="J28" s="383"/>
      <c r="K28" s="257"/>
    </row>
    <row r="29" spans="2:11" s="1" customFormat="1" ht="12.75" customHeight="1" x14ac:dyDescent="0.2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pans="2:11" s="1" customFormat="1" ht="15" customHeight="1" x14ac:dyDescent="0.2">
      <c r="B30" s="260"/>
      <c r="C30" s="261"/>
      <c r="D30" s="383" t="s">
        <v>724</v>
      </c>
      <c r="E30" s="383"/>
      <c r="F30" s="383"/>
      <c r="G30" s="383"/>
      <c r="H30" s="383"/>
      <c r="I30" s="383"/>
      <c r="J30" s="383"/>
      <c r="K30" s="257"/>
    </row>
    <row r="31" spans="2:11" s="1" customFormat="1" ht="15" customHeight="1" x14ac:dyDescent="0.2">
      <c r="B31" s="260"/>
      <c r="C31" s="261"/>
      <c r="D31" s="383" t="s">
        <v>725</v>
      </c>
      <c r="E31" s="383"/>
      <c r="F31" s="383"/>
      <c r="G31" s="383"/>
      <c r="H31" s="383"/>
      <c r="I31" s="383"/>
      <c r="J31" s="383"/>
      <c r="K31" s="257"/>
    </row>
    <row r="32" spans="2:11" s="1" customFormat="1" ht="12.75" customHeight="1" x14ac:dyDescent="0.2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pans="2:11" s="1" customFormat="1" ht="15" customHeight="1" x14ac:dyDescent="0.2">
      <c r="B33" s="260"/>
      <c r="C33" s="261"/>
      <c r="D33" s="383" t="s">
        <v>726</v>
      </c>
      <c r="E33" s="383"/>
      <c r="F33" s="383"/>
      <c r="G33" s="383"/>
      <c r="H33" s="383"/>
      <c r="I33" s="383"/>
      <c r="J33" s="383"/>
      <c r="K33" s="257"/>
    </row>
    <row r="34" spans="2:11" s="1" customFormat="1" ht="15" customHeight="1" x14ac:dyDescent="0.2">
      <c r="B34" s="260"/>
      <c r="C34" s="261"/>
      <c r="D34" s="383" t="s">
        <v>727</v>
      </c>
      <c r="E34" s="383"/>
      <c r="F34" s="383"/>
      <c r="G34" s="383"/>
      <c r="H34" s="383"/>
      <c r="I34" s="383"/>
      <c r="J34" s="383"/>
      <c r="K34" s="257"/>
    </row>
    <row r="35" spans="2:11" s="1" customFormat="1" ht="15" customHeight="1" x14ac:dyDescent="0.2">
      <c r="B35" s="260"/>
      <c r="C35" s="261"/>
      <c r="D35" s="383" t="s">
        <v>728</v>
      </c>
      <c r="E35" s="383"/>
      <c r="F35" s="383"/>
      <c r="G35" s="383"/>
      <c r="H35" s="383"/>
      <c r="I35" s="383"/>
      <c r="J35" s="383"/>
      <c r="K35" s="257"/>
    </row>
    <row r="36" spans="2:11" s="1" customFormat="1" ht="15" customHeight="1" x14ac:dyDescent="0.2">
      <c r="B36" s="260"/>
      <c r="C36" s="261"/>
      <c r="D36" s="259"/>
      <c r="E36" s="262" t="s">
        <v>113</v>
      </c>
      <c r="F36" s="259"/>
      <c r="G36" s="383" t="s">
        <v>729</v>
      </c>
      <c r="H36" s="383"/>
      <c r="I36" s="383"/>
      <c r="J36" s="383"/>
      <c r="K36" s="257"/>
    </row>
    <row r="37" spans="2:11" s="1" customFormat="1" ht="30.75" customHeight="1" x14ac:dyDescent="0.2">
      <c r="B37" s="260"/>
      <c r="C37" s="261"/>
      <c r="D37" s="259"/>
      <c r="E37" s="262" t="s">
        <v>730</v>
      </c>
      <c r="F37" s="259"/>
      <c r="G37" s="383" t="s">
        <v>731</v>
      </c>
      <c r="H37" s="383"/>
      <c r="I37" s="383"/>
      <c r="J37" s="383"/>
      <c r="K37" s="257"/>
    </row>
    <row r="38" spans="2:11" s="1" customFormat="1" ht="15" customHeight="1" x14ac:dyDescent="0.2">
      <c r="B38" s="260"/>
      <c r="C38" s="261"/>
      <c r="D38" s="259"/>
      <c r="E38" s="262" t="s">
        <v>57</v>
      </c>
      <c r="F38" s="259"/>
      <c r="G38" s="383" t="s">
        <v>732</v>
      </c>
      <c r="H38" s="383"/>
      <c r="I38" s="383"/>
      <c r="J38" s="383"/>
      <c r="K38" s="257"/>
    </row>
    <row r="39" spans="2:11" s="1" customFormat="1" ht="15" customHeight="1" x14ac:dyDescent="0.2">
      <c r="B39" s="260"/>
      <c r="C39" s="261"/>
      <c r="D39" s="259"/>
      <c r="E39" s="262" t="s">
        <v>58</v>
      </c>
      <c r="F39" s="259"/>
      <c r="G39" s="383" t="s">
        <v>733</v>
      </c>
      <c r="H39" s="383"/>
      <c r="I39" s="383"/>
      <c r="J39" s="383"/>
      <c r="K39" s="257"/>
    </row>
    <row r="40" spans="2:11" s="1" customFormat="1" ht="15" customHeight="1" x14ac:dyDescent="0.2">
      <c r="B40" s="260"/>
      <c r="C40" s="261"/>
      <c r="D40" s="259"/>
      <c r="E40" s="262" t="s">
        <v>114</v>
      </c>
      <c r="F40" s="259"/>
      <c r="G40" s="383" t="s">
        <v>734</v>
      </c>
      <c r="H40" s="383"/>
      <c r="I40" s="383"/>
      <c r="J40" s="383"/>
      <c r="K40" s="257"/>
    </row>
    <row r="41" spans="2:11" s="1" customFormat="1" ht="15" customHeight="1" x14ac:dyDescent="0.2">
      <c r="B41" s="260"/>
      <c r="C41" s="261"/>
      <c r="D41" s="259"/>
      <c r="E41" s="262" t="s">
        <v>115</v>
      </c>
      <c r="F41" s="259"/>
      <c r="G41" s="383" t="s">
        <v>735</v>
      </c>
      <c r="H41" s="383"/>
      <c r="I41" s="383"/>
      <c r="J41" s="383"/>
      <c r="K41" s="257"/>
    </row>
    <row r="42" spans="2:11" s="1" customFormat="1" ht="15" customHeight="1" x14ac:dyDescent="0.2">
      <c r="B42" s="260"/>
      <c r="C42" s="261"/>
      <c r="D42" s="259"/>
      <c r="E42" s="262" t="s">
        <v>736</v>
      </c>
      <c r="F42" s="259"/>
      <c r="G42" s="383" t="s">
        <v>737</v>
      </c>
      <c r="H42" s="383"/>
      <c r="I42" s="383"/>
      <c r="J42" s="383"/>
      <c r="K42" s="257"/>
    </row>
    <row r="43" spans="2:11" s="1" customFormat="1" ht="15" customHeight="1" x14ac:dyDescent="0.2">
      <c r="B43" s="260"/>
      <c r="C43" s="261"/>
      <c r="D43" s="259"/>
      <c r="E43" s="262"/>
      <c r="F43" s="259"/>
      <c r="G43" s="383" t="s">
        <v>738</v>
      </c>
      <c r="H43" s="383"/>
      <c r="I43" s="383"/>
      <c r="J43" s="383"/>
      <c r="K43" s="257"/>
    </row>
    <row r="44" spans="2:11" s="1" customFormat="1" ht="15" customHeight="1" x14ac:dyDescent="0.2">
      <c r="B44" s="260"/>
      <c r="C44" s="261"/>
      <c r="D44" s="259"/>
      <c r="E44" s="262" t="s">
        <v>739</v>
      </c>
      <c r="F44" s="259"/>
      <c r="G44" s="383" t="s">
        <v>740</v>
      </c>
      <c r="H44" s="383"/>
      <c r="I44" s="383"/>
      <c r="J44" s="383"/>
      <c r="K44" s="257"/>
    </row>
    <row r="45" spans="2:11" s="1" customFormat="1" ht="15" customHeight="1" x14ac:dyDescent="0.2">
      <c r="B45" s="260"/>
      <c r="C45" s="261"/>
      <c r="D45" s="259"/>
      <c r="E45" s="262" t="s">
        <v>117</v>
      </c>
      <c r="F45" s="259"/>
      <c r="G45" s="383" t="s">
        <v>741</v>
      </c>
      <c r="H45" s="383"/>
      <c r="I45" s="383"/>
      <c r="J45" s="383"/>
      <c r="K45" s="257"/>
    </row>
    <row r="46" spans="2:11" s="1" customFormat="1" ht="12.75" customHeight="1" x14ac:dyDescent="0.2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pans="2:11" s="1" customFormat="1" ht="15" customHeight="1" x14ac:dyDescent="0.2">
      <c r="B47" s="260"/>
      <c r="C47" s="261"/>
      <c r="D47" s="383" t="s">
        <v>742</v>
      </c>
      <c r="E47" s="383"/>
      <c r="F47" s="383"/>
      <c r="G47" s="383"/>
      <c r="H47" s="383"/>
      <c r="I47" s="383"/>
      <c r="J47" s="383"/>
      <c r="K47" s="257"/>
    </row>
    <row r="48" spans="2:11" s="1" customFormat="1" ht="15" customHeight="1" x14ac:dyDescent="0.2">
      <c r="B48" s="260"/>
      <c r="C48" s="261"/>
      <c r="D48" s="261"/>
      <c r="E48" s="383" t="s">
        <v>743</v>
      </c>
      <c r="F48" s="383"/>
      <c r="G48" s="383"/>
      <c r="H48" s="383"/>
      <c r="I48" s="383"/>
      <c r="J48" s="383"/>
      <c r="K48" s="257"/>
    </row>
    <row r="49" spans="2:11" s="1" customFormat="1" ht="15" customHeight="1" x14ac:dyDescent="0.2">
      <c r="B49" s="260"/>
      <c r="C49" s="261"/>
      <c r="D49" s="261"/>
      <c r="E49" s="383" t="s">
        <v>744</v>
      </c>
      <c r="F49" s="383"/>
      <c r="G49" s="383"/>
      <c r="H49" s="383"/>
      <c r="I49" s="383"/>
      <c r="J49" s="383"/>
      <c r="K49" s="257"/>
    </row>
    <row r="50" spans="2:11" s="1" customFormat="1" ht="15" customHeight="1" x14ac:dyDescent="0.2">
      <c r="B50" s="260"/>
      <c r="C50" s="261"/>
      <c r="D50" s="261"/>
      <c r="E50" s="383" t="s">
        <v>745</v>
      </c>
      <c r="F50" s="383"/>
      <c r="G50" s="383"/>
      <c r="H50" s="383"/>
      <c r="I50" s="383"/>
      <c r="J50" s="383"/>
      <c r="K50" s="257"/>
    </row>
    <row r="51" spans="2:11" s="1" customFormat="1" ht="15" customHeight="1" x14ac:dyDescent="0.2">
      <c r="B51" s="260"/>
      <c r="C51" s="261"/>
      <c r="D51" s="383" t="s">
        <v>746</v>
      </c>
      <c r="E51" s="383"/>
      <c r="F51" s="383"/>
      <c r="G51" s="383"/>
      <c r="H51" s="383"/>
      <c r="I51" s="383"/>
      <c r="J51" s="383"/>
      <c r="K51" s="257"/>
    </row>
    <row r="52" spans="2:11" s="1" customFormat="1" ht="25.5" customHeight="1" x14ac:dyDescent="0.3">
      <c r="B52" s="256"/>
      <c r="C52" s="385" t="s">
        <v>747</v>
      </c>
      <c r="D52" s="385"/>
      <c r="E52" s="385"/>
      <c r="F52" s="385"/>
      <c r="G52" s="385"/>
      <c r="H52" s="385"/>
      <c r="I52" s="385"/>
      <c r="J52" s="385"/>
      <c r="K52" s="257"/>
    </row>
    <row r="53" spans="2:11" s="1" customFormat="1" ht="5.25" customHeight="1" x14ac:dyDescent="0.2">
      <c r="B53" s="256"/>
      <c r="C53" s="258"/>
      <c r="D53" s="258"/>
      <c r="E53" s="258"/>
      <c r="F53" s="258"/>
      <c r="G53" s="258"/>
      <c r="H53" s="258"/>
      <c r="I53" s="258"/>
      <c r="J53" s="258"/>
      <c r="K53" s="257"/>
    </row>
    <row r="54" spans="2:11" s="1" customFormat="1" ht="15" customHeight="1" x14ac:dyDescent="0.2">
      <c r="B54" s="256"/>
      <c r="C54" s="383" t="s">
        <v>748</v>
      </c>
      <c r="D54" s="383"/>
      <c r="E54" s="383"/>
      <c r="F54" s="383"/>
      <c r="G54" s="383"/>
      <c r="H54" s="383"/>
      <c r="I54" s="383"/>
      <c r="J54" s="383"/>
      <c r="K54" s="257"/>
    </row>
    <row r="55" spans="2:11" s="1" customFormat="1" ht="15" customHeight="1" x14ac:dyDescent="0.2">
      <c r="B55" s="256"/>
      <c r="C55" s="383" t="s">
        <v>749</v>
      </c>
      <c r="D55" s="383"/>
      <c r="E55" s="383"/>
      <c r="F55" s="383"/>
      <c r="G55" s="383"/>
      <c r="H55" s="383"/>
      <c r="I55" s="383"/>
      <c r="J55" s="383"/>
      <c r="K55" s="257"/>
    </row>
    <row r="56" spans="2:11" s="1" customFormat="1" ht="12.75" customHeight="1" x14ac:dyDescent="0.2">
      <c r="B56" s="256"/>
      <c r="C56" s="259"/>
      <c r="D56" s="259"/>
      <c r="E56" s="259"/>
      <c r="F56" s="259"/>
      <c r="G56" s="259"/>
      <c r="H56" s="259"/>
      <c r="I56" s="259"/>
      <c r="J56" s="259"/>
      <c r="K56" s="257"/>
    </row>
    <row r="57" spans="2:11" s="1" customFormat="1" ht="15" customHeight="1" x14ac:dyDescent="0.2">
      <c r="B57" s="256"/>
      <c r="C57" s="383" t="s">
        <v>750</v>
      </c>
      <c r="D57" s="383"/>
      <c r="E57" s="383"/>
      <c r="F57" s="383"/>
      <c r="G57" s="383"/>
      <c r="H57" s="383"/>
      <c r="I57" s="383"/>
      <c r="J57" s="383"/>
      <c r="K57" s="257"/>
    </row>
    <row r="58" spans="2:11" s="1" customFormat="1" ht="15" customHeight="1" x14ac:dyDescent="0.2">
      <c r="B58" s="256"/>
      <c r="C58" s="261"/>
      <c r="D58" s="383" t="s">
        <v>751</v>
      </c>
      <c r="E58" s="383"/>
      <c r="F58" s="383"/>
      <c r="G58" s="383"/>
      <c r="H58" s="383"/>
      <c r="I58" s="383"/>
      <c r="J58" s="383"/>
      <c r="K58" s="257"/>
    </row>
    <row r="59" spans="2:11" s="1" customFormat="1" ht="15" customHeight="1" x14ac:dyDescent="0.2">
      <c r="B59" s="256"/>
      <c r="C59" s="261"/>
      <c r="D59" s="383" t="s">
        <v>752</v>
      </c>
      <c r="E59" s="383"/>
      <c r="F59" s="383"/>
      <c r="G59" s="383"/>
      <c r="H59" s="383"/>
      <c r="I59" s="383"/>
      <c r="J59" s="383"/>
      <c r="K59" s="257"/>
    </row>
    <row r="60" spans="2:11" s="1" customFormat="1" ht="15" customHeight="1" x14ac:dyDescent="0.2">
      <c r="B60" s="256"/>
      <c r="C60" s="261"/>
      <c r="D60" s="383" t="s">
        <v>753</v>
      </c>
      <c r="E60" s="383"/>
      <c r="F60" s="383"/>
      <c r="G60" s="383"/>
      <c r="H60" s="383"/>
      <c r="I60" s="383"/>
      <c r="J60" s="383"/>
      <c r="K60" s="257"/>
    </row>
    <row r="61" spans="2:11" s="1" customFormat="1" ht="15" customHeight="1" x14ac:dyDescent="0.2">
      <c r="B61" s="256"/>
      <c r="C61" s="261"/>
      <c r="D61" s="383" t="s">
        <v>754</v>
      </c>
      <c r="E61" s="383"/>
      <c r="F61" s="383"/>
      <c r="G61" s="383"/>
      <c r="H61" s="383"/>
      <c r="I61" s="383"/>
      <c r="J61" s="383"/>
      <c r="K61" s="257"/>
    </row>
    <row r="62" spans="2:11" s="1" customFormat="1" ht="15" customHeight="1" x14ac:dyDescent="0.2">
      <c r="B62" s="256"/>
      <c r="C62" s="261"/>
      <c r="D62" s="387" t="s">
        <v>755</v>
      </c>
      <c r="E62" s="387"/>
      <c r="F62" s="387"/>
      <c r="G62" s="387"/>
      <c r="H62" s="387"/>
      <c r="I62" s="387"/>
      <c r="J62" s="387"/>
      <c r="K62" s="257"/>
    </row>
    <row r="63" spans="2:11" s="1" customFormat="1" ht="15" customHeight="1" x14ac:dyDescent="0.2">
      <c r="B63" s="256"/>
      <c r="C63" s="261"/>
      <c r="D63" s="383" t="s">
        <v>756</v>
      </c>
      <c r="E63" s="383"/>
      <c r="F63" s="383"/>
      <c r="G63" s="383"/>
      <c r="H63" s="383"/>
      <c r="I63" s="383"/>
      <c r="J63" s="383"/>
      <c r="K63" s="257"/>
    </row>
    <row r="64" spans="2:11" s="1" customFormat="1" ht="12.75" customHeight="1" x14ac:dyDescent="0.2">
      <c r="B64" s="256"/>
      <c r="C64" s="261"/>
      <c r="D64" s="261"/>
      <c r="E64" s="264"/>
      <c r="F64" s="261"/>
      <c r="G64" s="261"/>
      <c r="H64" s="261"/>
      <c r="I64" s="261"/>
      <c r="J64" s="261"/>
      <c r="K64" s="257"/>
    </row>
    <row r="65" spans="2:11" s="1" customFormat="1" ht="15" customHeight="1" x14ac:dyDescent="0.2">
      <c r="B65" s="256"/>
      <c r="C65" s="261"/>
      <c r="D65" s="383" t="s">
        <v>757</v>
      </c>
      <c r="E65" s="383"/>
      <c r="F65" s="383"/>
      <c r="G65" s="383"/>
      <c r="H65" s="383"/>
      <c r="I65" s="383"/>
      <c r="J65" s="383"/>
      <c r="K65" s="257"/>
    </row>
    <row r="66" spans="2:11" s="1" customFormat="1" ht="15" customHeight="1" x14ac:dyDescent="0.2">
      <c r="B66" s="256"/>
      <c r="C66" s="261"/>
      <c r="D66" s="387" t="s">
        <v>758</v>
      </c>
      <c r="E66" s="387"/>
      <c r="F66" s="387"/>
      <c r="G66" s="387"/>
      <c r="H66" s="387"/>
      <c r="I66" s="387"/>
      <c r="J66" s="387"/>
      <c r="K66" s="257"/>
    </row>
    <row r="67" spans="2:11" s="1" customFormat="1" ht="15" customHeight="1" x14ac:dyDescent="0.2">
      <c r="B67" s="256"/>
      <c r="C67" s="261"/>
      <c r="D67" s="383" t="s">
        <v>759</v>
      </c>
      <c r="E67" s="383"/>
      <c r="F67" s="383"/>
      <c r="G67" s="383"/>
      <c r="H67" s="383"/>
      <c r="I67" s="383"/>
      <c r="J67" s="383"/>
      <c r="K67" s="257"/>
    </row>
    <row r="68" spans="2:11" s="1" customFormat="1" ht="15" customHeight="1" x14ac:dyDescent="0.2">
      <c r="B68" s="256"/>
      <c r="C68" s="261"/>
      <c r="D68" s="383" t="s">
        <v>760</v>
      </c>
      <c r="E68" s="383"/>
      <c r="F68" s="383"/>
      <c r="G68" s="383"/>
      <c r="H68" s="383"/>
      <c r="I68" s="383"/>
      <c r="J68" s="383"/>
      <c r="K68" s="257"/>
    </row>
    <row r="69" spans="2:11" s="1" customFormat="1" ht="15" customHeight="1" x14ac:dyDescent="0.2">
      <c r="B69" s="256"/>
      <c r="C69" s="261"/>
      <c r="D69" s="383" t="s">
        <v>761</v>
      </c>
      <c r="E69" s="383"/>
      <c r="F69" s="383"/>
      <c r="G69" s="383"/>
      <c r="H69" s="383"/>
      <c r="I69" s="383"/>
      <c r="J69" s="383"/>
      <c r="K69" s="257"/>
    </row>
    <row r="70" spans="2:11" s="1" customFormat="1" ht="15" customHeight="1" x14ac:dyDescent="0.2">
      <c r="B70" s="256"/>
      <c r="C70" s="261"/>
      <c r="D70" s="383" t="s">
        <v>762</v>
      </c>
      <c r="E70" s="383"/>
      <c r="F70" s="383"/>
      <c r="G70" s="383"/>
      <c r="H70" s="383"/>
      <c r="I70" s="383"/>
      <c r="J70" s="383"/>
      <c r="K70" s="257"/>
    </row>
    <row r="71" spans="2:11" s="1" customFormat="1" ht="12.75" customHeight="1" x14ac:dyDescent="0.2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pans="2:11" s="1" customFormat="1" ht="18.75" customHeight="1" x14ac:dyDescent="0.2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s="1" customFormat="1" ht="18.75" customHeight="1" x14ac:dyDescent="0.2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2:11" s="1" customFormat="1" ht="7.5" customHeight="1" x14ac:dyDescent="0.2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pans="2:11" s="1" customFormat="1" ht="45" customHeight="1" x14ac:dyDescent="0.2">
      <c r="B75" s="273"/>
      <c r="C75" s="386" t="s">
        <v>763</v>
      </c>
      <c r="D75" s="386"/>
      <c r="E75" s="386"/>
      <c r="F75" s="386"/>
      <c r="G75" s="386"/>
      <c r="H75" s="386"/>
      <c r="I75" s="386"/>
      <c r="J75" s="386"/>
      <c r="K75" s="274"/>
    </row>
    <row r="76" spans="2:11" s="1" customFormat="1" ht="17.25" customHeight="1" x14ac:dyDescent="0.2">
      <c r="B76" s="273"/>
      <c r="C76" s="275" t="s">
        <v>764</v>
      </c>
      <c r="D76" s="275"/>
      <c r="E76" s="275"/>
      <c r="F76" s="275" t="s">
        <v>765</v>
      </c>
      <c r="G76" s="276"/>
      <c r="H76" s="275" t="s">
        <v>58</v>
      </c>
      <c r="I76" s="275" t="s">
        <v>61</v>
      </c>
      <c r="J76" s="275" t="s">
        <v>766</v>
      </c>
      <c r="K76" s="274"/>
    </row>
    <row r="77" spans="2:11" s="1" customFormat="1" ht="17.25" customHeight="1" x14ac:dyDescent="0.2">
      <c r="B77" s="273"/>
      <c r="C77" s="277" t="s">
        <v>767</v>
      </c>
      <c r="D77" s="277"/>
      <c r="E77" s="277"/>
      <c r="F77" s="278" t="s">
        <v>768</v>
      </c>
      <c r="G77" s="279"/>
      <c r="H77" s="277"/>
      <c r="I77" s="277"/>
      <c r="J77" s="277" t="s">
        <v>769</v>
      </c>
      <c r="K77" s="274"/>
    </row>
    <row r="78" spans="2:11" s="1" customFormat="1" ht="5.25" customHeight="1" x14ac:dyDescent="0.2">
      <c r="B78" s="273"/>
      <c r="C78" s="280"/>
      <c r="D78" s="280"/>
      <c r="E78" s="280"/>
      <c r="F78" s="280"/>
      <c r="G78" s="281"/>
      <c r="H78" s="280"/>
      <c r="I78" s="280"/>
      <c r="J78" s="280"/>
      <c r="K78" s="274"/>
    </row>
    <row r="79" spans="2:11" s="1" customFormat="1" ht="15" customHeight="1" x14ac:dyDescent="0.2">
      <c r="B79" s="273"/>
      <c r="C79" s="262" t="s">
        <v>57</v>
      </c>
      <c r="D79" s="280"/>
      <c r="E79" s="280"/>
      <c r="F79" s="282" t="s">
        <v>770</v>
      </c>
      <c r="G79" s="281"/>
      <c r="H79" s="262" t="s">
        <v>771</v>
      </c>
      <c r="I79" s="262" t="s">
        <v>772</v>
      </c>
      <c r="J79" s="262">
        <v>20</v>
      </c>
      <c r="K79" s="274"/>
    </row>
    <row r="80" spans="2:11" s="1" customFormat="1" ht="15" customHeight="1" x14ac:dyDescent="0.2">
      <c r="B80" s="273"/>
      <c r="C80" s="262" t="s">
        <v>773</v>
      </c>
      <c r="D80" s="262"/>
      <c r="E80" s="262"/>
      <c r="F80" s="282" t="s">
        <v>770</v>
      </c>
      <c r="G80" s="281"/>
      <c r="H80" s="262" t="s">
        <v>774</v>
      </c>
      <c r="I80" s="262" t="s">
        <v>772</v>
      </c>
      <c r="J80" s="262">
        <v>120</v>
      </c>
      <c r="K80" s="274"/>
    </row>
    <row r="81" spans="2:11" s="1" customFormat="1" ht="15" customHeight="1" x14ac:dyDescent="0.2">
      <c r="B81" s="283"/>
      <c r="C81" s="262" t="s">
        <v>775</v>
      </c>
      <c r="D81" s="262"/>
      <c r="E81" s="262"/>
      <c r="F81" s="282" t="s">
        <v>776</v>
      </c>
      <c r="G81" s="281"/>
      <c r="H81" s="262" t="s">
        <v>777</v>
      </c>
      <c r="I81" s="262" t="s">
        <v>772</v>
      </c>
      <c r="J81" s="262">
        <v>50</v>
      </c>
      <c r="K81" s="274"/>
    </row>
    <row r="82" spans="2:11" s="1" customFormat="1" ht="15" customHeight="1" x14ac:dyDescent="0.2">
      <c r="B82" s="283"/>
      <c r="C82" s="262" t="s">
        <v>778</v>
      </c>
      <c r="D82" s="262"/>
      <c r="E82" s="262"/>
      <c r="F82" s="282" t="s">
        <v>770</v>
      </c>
      <c r="G82" s="281"/>
      <c r="H82" s="262" t="s">
        <v>779</v>
      </c>
      <c r="I82" s="262" t="s">
        <v>780</v>
      </c>
      <c r="J82" s="262"/>
      <c r="K82" s="274"/>
    </row>
    <row r="83" spans="2:11" s="1" customFormat="1" ht="15" customHeight="1" x14ac:dyDescent="0.2">
      <c r="B83" s="283"/>
      <c r="C83" s="284" t="s">
        <v>781</v>
      </c>
      <c r="D83" s="284"/>
      <c r="E83" s="284"/>
      <c r="F83" s="285" t="s">
        <v>776</v>
      </c>
      <c r="G83" s="284"/>
      <c r="H83" s="284" t="s">
        <v>782</v>
      </c>
      <c r="I83" s="284" t="s">
        <v>772</v>
      </c>
      <c r="J83" s="284">
        <v>15</v>
      </c>
      <c r="K83" s="274"/>
    </row>
    <row r="84" spans="2:11" s="1" customFormat="1" ht="15" customHeight="1" x14ac:dyDescent="0.2">
      <c r="B84" s="283"/>
      <c r="C84" s="284" t="s">
        <v>783</v>
      </c>
      <c r="D84" s="284"/>
      <c r="E84" s="284"/>
      <c r="F84" s="285" t="s">
        <v>776</v>
      </c>
      <c r="G84" s="284"/>
      <c r="H84" s="284" t="s">
        <v>784</v>
      </c>
      <c r="I84" s="284" t="s">
        <v>772</v>
      </c>
      <c r="J84" s="284">
        <v>15</v>
      </c>
      <c r="K84" s="274"/>
    </row>
    <row r="85" spans="2:11" s="1" customFormat="1" ht="15" customHeight="1" x14ac:dyDescent="0.2">
      <c r="B85" s="283"/>
      <c r="C85" s="284" t="s">
        <v>785</v>
      </c>
      <c r="D85" s="284"/>
      <c r="E85" s="284"/>
      <c r="F85" s="285" t="s">
        <v>776</v>
      </c>
      <c r="G85" s="284"/>
      <c r="H85" s="284" t="s">
        <v>786</v>
      </c>
      <c r="I85" s="284" t="s">
        <v>772</v>
      </c>
      <c r="J85" s="284">
        <v>20</v>
      </c>
      <c r="K85" s="274"/>
    </row>
    <row r="86" spans="2:11" s="1" customFormat="1" ht="15" customHeight="1" x14ac:dyDescent="0.2">
      <c r="B86" s="283"/>
      <c r="C86" s="284" t="s">
        <v>787</v>
      </c>
      <c r="D86" s="284"/>
      <c r="E86" s="284"/>
      <c r="F86" s="285" t="s">
        <v>776</v>
      </c>
      <c r="G86" s="284"/>
      <c r="H86" s="284" t="s">
        <v>788</v>
      </c>
      <c r="I86" s="284" t="s">
        <v>772</v>
      </c>
      <c r="J86" s="284">
        <v>20</v>
      </c>
      <c r="K86" s="274"/>
    </row>
    <row r="87" spans="2:11" s="1" customFormat="1" ht="15" customHeight="1" x14ac:dyDescent="0.2">
      <c r="B87" s="283"/>
      <c r="C87" s="262" t="s">
        <v>789</v>
      </c>
      <c r="D87" s="262"/>
      <c r="E87" s="262"/>
      <c r="F87" s="282" t="s">
        <v>776</v>
      </c>
      <c r="G87" s="281"/>
      <c r="H87" s="262" t="s">
        <v>790</v>
      </c>
      <c r="I87" s="262" t="s">
        <v>772</v>
      </c>
      <c r="J87" s="262">
        <v>50</v>
      </c>
      <c r="K87" s="274"/>
    </row>
    <row r="88" spans="2:11" s="1" customFormat="1" ht="15" customHeight="1" x14ac:dyDescent="0.2">
      <c r="B88" s="283"/>
      <c r="C88" s="262" t="s">
        <v>791</v>
      </c>
      <c r="D88" s="262"/>
      <c r="E88" s="262"/>
      <c r="F88" s="282" t="s">
        <v>776</v>
      </c>
      <c r="G88" s="281"/>
      <c r="H88" s="262" t="s">
        <v>792</v>
      </c>
      <c r="I88" s="262" t="s">
        <v>772</v>
      </c>
      <c r="J88" s="262">
        <v>20</v>
      </c>
      <c r="K88" s="274"/>
    </row>
    <row r="89" spans="2:11" s="1" customFormat="1" ht="15" customHeight="1" x14ac:dyDescent="0.2">
      <c r="B89" s="283"/>
      <c r="C89" s="262" t="s">
        <v>793</v>
      </c>
      <c r="D89" s="262"/>
      <c r="E89" s="262"/>
      <c r="F89" s="282" t="s">
        <v>776</v>
      </c>
      <c r="G89" s="281"/>
      <c r="H89" s="262" t="s">
        <v>794</v>
      </c>
      <c r="I89" s="262" t="s">
        <v>772</v>
      </c>
      <c r="J89" s="262">
        <v>20</v>
      </c>
      <c r="K89" s="274"/>
    </row>
    <row r="90" spans="2:11" s="1" customFormat="1" ht="15" customHeight="1" x14ac:dyDescent="0.2">
      <c r="B90" s="283"/>
      <c r="C90" s="262" t="s">
        <v>795</v>
      </c>
      <c r="D90" s="262"/>
      <c r="E90" s="262"/>
      <c r="F90" s="282" t="s">
        <v>776</v>
      </c>
      <c r="G90" s="281"/>
      <c r="H90" s="262" t="s">
        <v>796</v>
      </c>
      <c r="I90" s="262" t="s">
        <v>772</v>
      </c>
      <c r="J90" s="262">
        <v>50</v>
      </c>
      <c r="K90" s="274"/>
    </row>
    <row r="91" spans="2:11" s="1" customFormat="1" ht="15" customHeight="1" x14ac:dyDescent="0.2">
      <c r="B91" s="283"/>
      <c r="C91" s="262" t="s">
        <v>797</v>
      </c>
      <c r="D91" s="262"/>
      <c r="E91" s="262"/>
      <c r="F91" s="282" t="s">
        <v>776</v>
      </c>
      <c r="G91" s="281"/>
      <c r="H91" s="262" t="s">
        <v>797</v>
      </c>
      <c r="I91" s="262" t="s">
        <v>772</v>
      </c>
      <c r="J91" s="262">
        <v>50</v>
      </c>
      <c r="K91" s="274"/>
    </row>
    <row r="92" spans="2:11" s="1" customFormat="1" ht="15" customHeight="1" x14ac:dyDescent="0.2">
      <c r="B92" s="283"/>
      <c r="C92" s="262" t="s">
        <v>798</v>
      </c>
      <c r="D92" s="262"/>
      <c r="E92" s="262"/>
      <c r="F92" s="282" t="s">
        <v>776</v>
      </c>
      <c r="G92" s="281"/>
      <c r="H92" s="262" t="s">
        <v>799</v>
      </c>
      <c r="I92" s="262" t="s">
        <v>772</v>
      </c>
      <c r="J92" s="262">
        <v>255</v>
      </c>
      <c r="K92" s="274"/>
    </row>
    <row r="93" spans="2:11" s="1" customFormat="1" ht="15" customHeight="1" x14ac:dyDescent="0.2">
      <c r="B93" s="283"/>
      <c r="C93" s="262" t="s">
        <v>800</v>
      </c>
      <c r="D93" s="262"/>
      <c r="E93" s="262"/>
      <c r="F93" s="282" t="s">
        <v>770</v>
      </c>
      <c r="G93" s="281"/>
      <c r="H93" s="262" t="s">
        <v>801</v>
      </c>
      <c r="I93" s="262" t="s">
        <v>802</v>
      </c>
      <c r="J93" s="262"/>
      <c r="K93" s="274"/>
    </row>
    <row r="94" spans="2:11" s="1" customFormat="1" ht="15" customHeight="1" x14ac:dyDescent="0.2">
      <c r="B94" s="283"/>
      <c r="C94" s="262" t="s">
        <v>803</v>
      </c>
      <c r="D94" s="262"/>
      <c r="E94" s="262"/>
      <c r="F94" s="282" t="s">
        <v>770</v>
      </c>
      <c r="G94" s="281"/>
      <c r="H94" s="262" t="s">
        <v>804</v>
      </c>
      <c r="I94" s="262" t="s">
        <v>805</v>
      </c>
      <c r="J94" s="262"/>
      <c r="K94" s="274"/>
    </row>
    <row r="95" spans="2:11" s="1" customFormat="1" ht="15" customHeight="1" x14ac:dyDescent="0.2">
      <c r="B95" s="283"/>
      <c r="C95" s="262" t="s">
        <v>806</v>
      </c>
      <c r="D95" s="262"/>
      <c r="E95" s="262"/>
      <c r="F95" s="282" t="s">
        <v>770</v>
      </c>
      <c r="G95" s="281"/>
      <c r="H95" s="262" t="s">
        <v>806</v>
      </c>
      <c r="I95" s="262" t="s">
        <v>805</v>
      </c>
      <c r="J95" s="262"/>
      <c r="K95" s="274"/>
    </row>
    <row r="96" spans="2:11" s="1" customFormat="1" ht="15" customHeight="1" x14ac:dyDescent="0.2">
      <c r="B96" s="283"/>
      <c r="C96" s="262" t="s">
        <v>42</v>
      </c>
      <c r="D96" s="262"/>
      <c r="E96" s="262"/>
      <c r="F96" s="282" t="s">
        <v>770</v>
      </c>
      <c r="G96" s="281"/>
      <c r="H96" s="262" t="s">
        <v>807</v>
      </c>
      <c r="I96" s="262" t="s">
        <v>805</v>
      </c>
      <c r="J96" s="262"/>
      <c r="K96" s="274"/>
    </row>
    <row r="97" spans="2:11" s="1" customFormat="1" ht="15" customHeight="1" x14ac:dyDescent="0.2">
      <c r="B97" s="283"/>
      <c r="C97" s="262" t="s">
        <v>52</v>
      </c>
      <c r="D97" s="262"/>
      <c r="E97" s="262"/>
      <c r="F97" s="282" t="s">
        <v>770</v>
      </c>
      <c r="G97" s="281"/>
      <c r="H97" s="262" t="s">
        <v>808</v>
      </c>
      <c r="I97" s="262" t="s">
        <v>805</v>
      </c>
      <c r="J97" s="262"/>
      <c r="K97" s="274"/>
    </row>
    <row r="98" spans="2:11" s="1" customFormat="1" ht="15" customHeight="1" x14ac:dyDescent="0.2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 x14ac:dyDescent="0.2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 x14ac:dyDescent="0.2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pans="2:11" s="1" customFormat="1" ht="7.5" customHeight="1" x14ac:dyDescent="0.2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pans="2:11" s="1" customFormat="1" ht="45" customHeight="1" x14ac:dyDescent="0.2">
      <c r="B102" s="273"/>
      <c r="C102" s="386" t="s">
        <v>809</v>
      </c>
      <c r="D102" s="386"/>
      <c r="E102" s="386"/>
      <c r="F102" s="386"/>
      <c r="G102" s="386"/>
      <c r="H102" s="386"/>
      <c r="I102" s="386"/>
      <c r="J102" s="386"/>
      <c r="K102" s="274"/>
    </row>
    <row r="103" spans="2:11" s="1" customFormat="1" ht="17.25" customHeight="1" x14ac:dyDescent="0.2">
      <c r="B103" s="273"/>
      <c r="C103" s="275" t="s">
        <v>764</v>
      </c>
      <c r="D103" s="275"/>
      <c r="E103" s="275"/>
      <c r="F103" s="275" t="s">
        <v>765</v>
      </c>
      <c r="G103" s="276"/>
      <c r="H103" s="275" t="s">
        <v>58</v>
      </c>
      <c r="I103" s="275" t="s">
        <v>61</v>
      </c>
      <c r="J103" s="275" t="s">
        <v>766</v>
      </c>
      <c r="K103" s="274"/>
    </row>
    <row r="104" spans="2:11" s="1" customFormat="1" ht="17.25" customHeight="1" x14ac:dyDescent="0.2">
      <c r="B104" s="273"/>
      <c r="C104" s="277" t="s">
        <v>767</v>
      </c>
      <c r="D104" s="277"/>
      <c r="E104" s="277"/>
      <c r="F104" s="278" t="s">
        <v>768</v>
      </c>
      <c r="G104" s="279"/>
      <c r="H104" s="277"/>
      <c r="I104" s="277"/>
      <c r="J104" s="277" t="s">
        <v>769</v>
      </c>
      <c r="K104" s="274"/>
    </row>
    <row r="105" spans="2:11" s="1" customFormat="1" ht="5.25" customHeight="1" x14ac:dyDescent="0.2">
      <c r="B105" s="273"/>
      <c r="C105" s="275"/>
      <c r="D105" s="275"/>
      <c r="E105" s="275"/>
      <c r="F105" s="275"/>
      <c r="G105" s="291"/>
      <c r="H105" s="275"/>
      <c r="I105" s="275"/>
      <c r="J105" s="275"/>
      <c r="K105" s="274"/>
    </row>
    <row r="106" spans="2:11" s="1" customFormat="1" ht="15" customHeight="1" x14ac:dyDescent="0.2">
      <c r="B106" s="273"/>
      <c r="C106" s="262" t="s">
        <v>57</v>
      </c>
      <c r="D106" s="280"/>
      <c r="E106" s="280"/>
      <c r="F106" s="282" t="s">
        <v>770</v>
      </c>
      <c r="G106" s="291"/>
      <c r="H106" s="262" t="s">
        <v>810</v>
      </c>
      <c r="I106" s="262" t="s">
        <v>772</v>
      </c>
      <c r="J106" s="262">
        <v>20</v>
      </c>
      <c r="K106" s="274"/>
    </row>
    <row r="107" spans="2:11" s="1" customFormat="1" ht="15" customHeight="1" x14ac:dyDescent="0.2">
      <c r="B107" s="273"/>
      <c r="C107" s="262" t="s">
        <v>773</v>
      </c>
      <c r="D107" s="262"/>
      <c r="E107" s="262"/>
      <c r="F107" s="282" t="s">
        <v>770</v>
      </c>
      <c r="G107" s="262"/>
      <c r="H107" s="262" t="s">
        <v>810</v>
      </c>
      <c r="I107" s="262" t="s">
        <v>772</v>
      </c>
      <c r="J107" s="262">
        <v>120</v>
      </c>
      <c r="K107" s="274"/>
    </row>
    <row r="108" spans="2:11" s="1" customFormat="1" ht="15" customHeight="1" x14ac:dyDescent="0.2">
      <c r="B108" s="283"/>
      <c r="C108" s="262" t="s">
        <v>775</v>
      </c>
      <c r="D108" s="262"/>
      <c r="E108" s="262"/>
      <c r="F108" s="282" t="s">
        <v>776</v>
      </c>
      <c r="G108" s="262"/>
      <c r="H108" s="262" t="s">
        <v>810</v>
      </c>
      <c r="I108" s="262" t="s">
        <v>772</v>
      </c>
      <c r="J108" s="262">
        <v>50</v>
      </c>
      <c r="K108" s="274"/>
    </row>
    <row r="109" spans="2:11" s="1" customFormat="1" ht="15" customHeight="1" x14ac:dyDescent="0.2">
      <c r="B109" s="283"/>
      <c r="C109" s="262" t="s">
        <v>778</v>
      </c>
      <c r="D109" s="262"/>
      <c r="E109" s="262"/>
      <c r="F109" s="282" t="s">
        <v>770</v>
      </c>
      <c r="G109" s="262"/>
      <c r="H109" s="262" t="s">
        <v>810</v>
      </c>
      <c r="I109" s="262" t="s">
        <v>780</v>
      </c>
      <c r="J109" s="262"/>
      <c r="K109" s="274"/>
    </row>
    <row r="110" spans="2:11" s="1" customFormat="1" ht="15" customHeight="1" x14ac:dyDescent="0.2">
      <c r="B110" s="283"/>
      <c r="C110" s="262" t="s">
        <v>789</v>
      </c>
      <c r="D110" s="262"/>
      <c r="E110" s="262"/>
      <c r="F110" s="282" t="s">
        <v>776</v>
      </c>
      <c r="G110" s="262"/>
      <c r="H110" s="262" t="s">
        <v>810</v>
      </c>
      <c r="I110" s="262" t="s">
        <v>772</v>
      </c>
      <c r="J110" s="262">
        <v>50</v>
      </c>
      <c r="K110" s="274"/>
    </row>
    <row r="111" spans="2:11" s="1" customFormat="1" ht="15" customHeight="1" x14ac:dyDescent="0.2">
      <c r="B111" s="283"/>
      <c r="C111" s="262" t="s">
        <v>797</v>
      </c>
      <c r="D111" s="262"/>
      <c r="E111" s="262"/>
      <c r="F111" s="282" t="s">
        <v>776</v>
      </c>
      <c r="G111" s="262"/>
      <c r="H111" s="262" t="s">
        <v>810</v>
      </c>
      <c r="I111" s="262" t="s">
        <v>772</v>
      </c>
      <c r="J111" s="262">
        <v>50</v>
      </c>
      <c r="K111" s="274"/>
    </row>
    <row r="112" spans="2:11" s="1" customFormat="1" ht="15" customHeight="1" x14ac:dyDescent="0.2">
      <c r="B112" s="283"/>
      <c r="C112" s="262" t="s">
        <v>795</v>
      </c>
      <c r="D112" s="262"/>
      <c r="E112" s="262"/>
      <c r="F112" s="282" t="s">
        <v>776</v>
      </c>
      <c r="G112" s="262"/>
      <c r="H112" s="262" t="s">
        <v>810</v>
      </c>
      <c r="I112" s="262" t="s">
        <v>772</v>
      </c>
      <c r="J112" s="262">
        <v>50</v>
      </c>
      <c r="K112" s="274"/>
    </row>
    <row r="113" spans="2:11" s="1" customFormat="1" ht="15" customHeight="1" x14ac:dyDescent="0.2">
      <c r="B113" s="283"/>
      <c r="C113" s="262" t="s">
        <v>57</v>
      </c>
      <c r="D113" s="262"/>
      <c r="E113" s="262"/>
      <c r="F113" s="282" t="s">
        <v>770</v>
      </c>
      <c r="G113" s="262"/>
      <c r="H113" s="262" t="s">
        <v>811</v>
      </c>
      <c r="I113" s="262" t="s">
        <v>772</v>
      </c>
      <c r="J113" s="262">
        <v>20</v>
      </c>
      <c r="K113" s="274"/>
    </row>
    <row r="114" spans="2:11" s="1" customFormat="1" ht="15" customHeight="1" x14ac:dyDescent="0.2">
      <c r="B114" s="283"/>
      <c r="C114" s="262" t="s">
        <v>812</v>
      </c>
      <c r="D114" s="262"/>
      <c r="E114" s="262"/>
      <c r="F114" s="282" t="s">
        <v>770</v>
      </c>
      <c r="G114" s="262"/>
      <c r="H114" s="262" t="s">
        <v>813</v>
      </c>
      <c r="I114" s="262" t="s">
        <v>772</v>
      </c>
      <c r="J114" s="262">
        <v>120</v>
      </c>
      <c r="K114" s="274"/>
    </row>
    <row r="115" spans="2:11" s="1" customFormat="1" ht="15" customHeight="1" x14ac:dyDescent="0.2">
      <c r="B115" s="283"/>
      <c r="C115" s="262" t="s">
        <v>42</v>
      </c>
      <c r="D115" s="262"/>
      <c r="E115" s="262"/>
      <c r="F115" s="282" t="s">
        <v>770</v>
      </c>
      <c r="G115" s="262"/>
      <c r="H115" s="262" t="s">
        <v>814</v>
      </c>
      <c r="I115" s="262" t="s">
        <v>805</v>
      </c>
      <c r="J115" s="262"/>
      <c r="K115" s="274"/>
    </row>
    <row r="116" spans="2:11" s="1" customFormat="1" ht="15" customHeight="1" x14ac:dyDescent="0.2">
      <c r="B116" s="283"/>
      <c r="C116" s="262" t="s">
        <v>52</v>
      </c>
      <c r="D116" s="262"/>
      <c r="E116" s="262"/>
      <c r="F116" s="282" t="s">
        <v>770</v>
      </c>
      <c r="G116" s="262"/>
      <c r="H116" s="262" t="s">
        <v>815</v>
      </c>
      <c r="I116" s="262" t="s">
        <v>805</v>
      </c>
      <c r="J116" s="262"/>
      <c r="K116" s="274"/>
    </row>
    <row r="117" spans="2:11" s="1" customFormat="1" ht="15" customHeight="1" x14ac:dyDescent="0.2">
      <c r="B117" s="283"/>
      <c r="C117" s="262" t="s">
        <v>61</v>
      </c>
      <c r="D117" s="262"/>
      <c r="E117" s="262"/>
      <c r="F117" s="282" t="s">
        <v>770</v>
      </c>
      <c r="G117" s="262"/>
      <c r="H117" s="262" t="s">
        <v>816</v>
      </c>
      <c r="I117" s="262" t="s">
        <v>817</v>
      </c>
      <c r="J117" s="262"/>
      <c r="K117" s="274"/>
    </row>
    <row r="118" spans="2:11" s="1" customFormat="1" ht="15" customHeight="1" x14ac:dyDescent="0.2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 x14ac:dyDescent="0.2">
      <c r="B119" s="293"/>
      <c r="C119" s="259"/>
      <c r="D119" s="259"/>
      <c r="E119" s="259"/>
      <c r="F119" s="294"/>
      <c r="G119" s="259"/>
      <c r="H119" s="259"/>
      <c r="I119" s="259"/>
      <c r="J119" s="259"/>
      <c r="K119" s="293"/>
    </row>
    <row r="120" spans="2:11" s="1" customFormat="1" ht="18.75" customHeight="1" x14ac:dyDescent="0.2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pans="2:11" s="1" customFormat="1" ht="7.5" customHeight="1" x14ac:dyDescent="0.2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pans="2:11" s="1" customFormat="1" ht="45" customHeight="1" x14ac:dyDescent="0.2">
      <c r="B122" s="298"/>
      <c r="C122" s="384" t="s">
        <v>818</v>
      </c>
      <c r="D122" s="384"/>
      <c r="E122" s="384"/>
      <c r="F122" s="384"/>
      <c r="G122" s="384"/>
      <c r="H122" s="384"/>
      <c r="I122" s="384"/>
      <c r="J122" s="384"/>
      <c r="K122" s="299"/>
    </row>
    <row r="123" spans="2:11" s="1" customFormat="1" ht="17.25" customHeight="1" x14ac:dyDescent="0.2">
      <c r="B123" s="300"/>
      <c r="C123" s="275" t="s">
        <v>764</v>
      </c>
      <c r="D123" s="275"/>
      <c r="E123" s="275"/>
      <c r="F123" s="275" t="s">
        <v>765</v>
      </c>
      <c r="G123" s="276"/>
      <c r="H123" s="275" t="s">
        <v>58</v>
      </c>
      <c r="I123" s="275" t="s">
        <v>61</v>
      </c>
      <c r="J123" s="275" t="s">
        <v>766</v>
      </c>
      <c r="K123" s="301"/>
    </row>
    <row r="124" spans="2:11" s="1" customFormat="1" ht="17.25" customHeight="1" x14ac:dyDescent="0.2">
      <c r="B124" s="300"/>
      <c r="C124" s="277" t="s">
        <v>767</v>
      </c>
      <c r="D124" s="277"/>
      <c r="E124" s="277"/>
      <c r="F124" s="278" t="s">
        <v>768</v>
      </c>
      <c r="G124" s="279"/>
      <c r="H124" s="277"/>
      <c r="I124" s="277"/>
      <c r="J124" s="277" t="s">
        <v>769</v>
      </c>
      <c r="K124" s="301"/>
    </row>
    <row r="125" spans="2:11" s="1" customFormat="1" ht="5.25" customHeight="1" x14ac:dyDescent="0.2">
      <c r="B125" s="302"/>
      <c r="C125" s="280"/>
      <c r="D125" s="280"/>
      <c r="E125" s="280"/>
      <c r="F125" s="280"/>
      <c r="G125" s="262"/>
      <c r="H125" s="280"/>
      <c r="I125" s="280"/>
      <c r="J125" s="280"/>
      <c r="K125" s="303"/>
    </row>
    <row r="126" spans="2:11" s="1" customFormat="1" ht="15" customHeight="1" x14ac:dyDescent="0.2">
      <c r="B126" s="302"/>
      <c r="C126" s="262" t="s">
        <v>773</v>
      </c>
      <c r="D126" s="280"/>
      <c r="E126" s="280"/>
      <c r="F126" s="282" t="s">
        <v>770</v>
      </c>
      <c r="G126" s="262"/>
      <c r="H126" s="262" t="s">
        <v>810</v>
      </c>
      <c r="I126" s="262" t="s">
        <v>772</v>
      </c>
      <c r="J126" s="262">
        <v>120</v>
      </c>
      <c r="K126" s="304"/>
    </row>
    <row r="127" spans="2:11" s="1" customFormat="1" ht="15" customHeight="1" x14ac:dyDescent="0.2">
      <c r="B127" s="302"/>
      <c r="C127" s="262" t="s">
        <v>819</v>
      </c>
      <c r="D127" s="262"/>
      <c r="E127" s="262"/>
      <c r="F127" s="282" t="s">
        <v>770</v>
      </c>
      <c r="G127" s="262"/>
      <c r="H127" s="262" t="s">
        <v>820</v>
      </c>
      <c r="I127" s="262" t="s">
        <v>772</v>
      </c>
      <c r="J127" s="262" t="s">
        <v>821</v>
      </c>
      <c r="K127" s="304"/>
    </row>
    <row r="128" spans="2:11" s="1" customFormat="1" ht="15" customHeight="1" x14ac:dyDescent="0.2">
      <c r="B128" s="302"/>
      <c r="C128" s="262" t="s">
        <v>89</v>
      </c>
      <c r="D128" s="262"/>
      <c r="E128" s="262"/>
      <c r="F128" s="282" t="s">
        <v>770</v>
      </c>
      <c r="G128" s="262"/>
      <c r="H128" s="262" t="s">
        <v>822</v>
      </c>
      <c r="I128" s="262" t="s">
        <v>772</v>
      </c>
      <c r="J128" s="262" t="s">
        <v>821</v>
      </c>
      <c r="K128" s="304"/>
    </row>
    <row r="129" spans="2:11" s="1" customFormat="1" ht="15" customHeight="1" x14ac:dyDescent="0.2">
      <c r="B129" s="302"/>
      <c r="C129" s="262" t="s">
        <v>781</v>
      </c>
      <c r="D129" s="262"/>
      <c r="E129" s="262"/>
      <c r="F129" s="282" t="s">
        <v>776</v>
      </c>
      <c r="G129" s="262"/>
      <c r="H129" s="262" t="s">
        <v>782</v>
      </c>
      <c r="I129" s="262" t="s">
        <v>772</v>
      </c>
      <c r="J129" s="262">
        <v>15</v>
      </c>
      <c r="K129" s="304"/>
    </row>
    <row r="130" spans="2:11" s="1" customFormat="1" ht="15" customHeight="1" x14ac:dyDescent="0.2">
      <c r="B130" s="302"/>
      <c r="C130" s="284" t="s">
        <v>783</v>
      </c>
      <c r="D130" s="284"/>
      <c r="E130" s="284"/>
      <c r="F130" s="285" t="s">
        <v>776</v>
      </c>
      <c r="G130" s="284"/>
      <c r="H130" s="284" t="s">
        <v>784</v>
      </c>
      <c r="I130" s="284" t="s">
        <v>772</v>
      </c>
      <c r="J130" s="284">
        <v>15</v>
      </c>
      <c r="K130" s="304"/>
    </row>
    <row r="131" spans="2:11" s="1" customFormat="1" ht="15" customHeight="1" x14ac:dyDescent="0.2">
      <c r="B131" s="302"/>
      <c r="C131" s="284" t="s">
        <v>785</v>
      </c>
      <c r="D131" s="284"/>
      <c r="E131" s="284"/>
      <c r="F131" s="285" t="s">
        <v>776</v>
      </c>
      <c r="G131" s="284"/>
      <c r="H131" s="284" t="s">
        <v>786</v>
      </c>
      <c r="I131" s="284" t="s">
        <v>772</v>
      </c>
      <c r="J131" s="284">
        <v>20</v>
      </c>
      <c r="K131" s="304"/>
    </row>
    <row r="132" spans="2:11" s="1" customFormat="1" ht="15" customHeight="1" x14ac:dyDescent="0.2">
      <c r="B132" s="302"/>
      <c r="C132" s="284" t="s">
        <v>787</v>
      </c>
      <c r="D132" s="284"/>
      <c r="E132" s="284"/>
      <c r="F132" s="285" t="s">
        <v>776</v>
      </c>
      <c r="G132" s="284"/>
      <c r="H132" s="284" t="s">
        <v>788</v>
      </c>
      <c r="I132" s="284" t="s">
        <v>772</v>
      </c>
      <c r="J132" s="284">
        <v>20</v>
      </c>
      <c r="K132" s="304"/>
    </row>
    <row r="133" spans="2:11" s="1" customFormat="1" ht="15" customHeight="1" x14ac:dyDescent="0.2">
      <c r="B133" s="302"/>
      <c r="C133" s="262" t="s">
        <v>775</v>
      </c>
      <c r="D133" s="262"/>
      <c r="E133" s="262"/>
      <c r="F133" s="282" t="s">
        <v>776</v>
      </c>
      <c r="G133" s="262"/>
      <c r="H133" s="262" t="s">
        <v>810</v>
      </c>
      <c r="I133" s="262" t="s">
        <v>772</v>
      </c>
      <c r="J133" s="262">
        <v>50</v>
      </c>
      <c r="K133" s="304"/>
    </row>
    <row r="134" spans="2:11" s="1" customFormat="1" ht="15" customHeight="1" x14ac:dyDescent="0.2">
      <c r="B134" s="302"/>
      <c r="C134" s="262" t="s">
        <v>789</v>
      </c>
      <c r="D134" s="262"/>
      <c r="E134" s="262"/>
      <c r="F134" s="282" t="s">
        <v>776</v>
      </c>
      <c r="G134" s="262"/>
      <c r="H134" s="262" t="s">
        <v>810</v>
      </c>
      <c r="I134" s="262" t="s">
        <v>772</v>
      </c>
      <c r="J134" s="262">
        <v>50</v>
      </c>
      <c r="K134" s="304"/>
    </row>
    <row r="135" spans="2:11" s="1" customFormat="1" ht="15" customHeight="1" x14ac:dyDescent="0.2">
      <c r="B135" s="302"/>
      <c r="C135" s="262" t="s">
        <v>795</v>
      </c>
      <c r="D135" s="262"/>
      <c r="E135" s="262"/>
      <c r="F135" s="282" t="s">
        <v>776</v>
      </c>
      <c r="G135" s="262"/>
      <c r="H135" s="262" t="s">
        <v>810</v>
      </c>
      <c r="I135" s="262" t="s">
        <v>772</v>
      </c>
      <c r="J135" s="262">
        <v>50</v>
      </c>
      <c r="K135" s="304"/>
    </row>
    <row r="136" spans="2:11" s="1" customFormat="1" ht="15" customHeight="1" x14ac:dyDescent="0.2">
      <c r="B136" s="302"/>
      <c r="C136" s="262" t="s">
        <v>797</v>
      </c>
      <c r="D136" s="262"/>
      <c r="E136" s="262"/>
      <c r="F136" s="282" t="s">
        <v>776</v>
      </c>
      <c r="G136" s="262"/>
      <c r="H136" s="262" t="s">
        <v>810</v>
      </c>
      <c r="I136" s="262" t="s">
        <v>772</v>
      </c>
      <c r="J136" s="262">
        <v>50</v>
      </c>
      <c r="K136" s="304"/>
    </row>
    <row r="137" spans="2:11" s="1" customFormat="1" ht="15" customHeight="1" x14ac:dyDescent="0.2">
      <c r="B137" s="302"/>
      <c r="C137" s="262" t="s">
        <v>798</v>
      </c>
      <c r="D137" s="262"/>
      <c r="E137" s="262"/>
      <c r="F137" s="282" t="s">
        <v>776</v>
      </c>
      <c r="G137" s="262"/>
      <c r="H137" s="262" t="s">
        <v>823</v>
      </c>
      <c r="I137" s="262" t="s">
        <v>772</v>
      </c>
      <c r="J137" s="262">
        <v>255</v>
      </c>
      <c r="K137" s="304"/>
    </row>
    <row r="138" spans="2:11" s="1" customFormat="1" ht="15" customHeight="1" x14ac:dyDescent="0.2">
      <c r="B138" s="302"/>
      <c r="C138" s="262" t="s">
        <v>800</v>
      </c>
      <c r="D138" s="262"/>
      <c r="E138" s="262"/>
      <c r="F138" s="282" t="s">
        <v>770</v>
      </c>
      <c r="G138" s="262"/>
      <c r="H138" s="262" t="s">
        <v>824</v>
      </c>
      <c r="I138" s="262" t="s">
        <v>802</v>
      </c>
      <c r="J138" s="262"/>
      <c r="K138" s="304"/>
    </row>
    <row r="139" spans="2:11" s="1" customFormat="1" ht="15" customHeight="1" x14ac:dyDescent="0.2">
      <c r="B139" s="302"/>
      <c r="C139" s="262" t="s">
        <v>803</v>
      </c>
      <c r="D139" s="262"/>
      <c r="E139" s="262"/>
      <c r="F139" s="282" t="s">
        <v>770</v>
      </c>
      <c r="G139" s="262"/>
      <c r="H139" s="262" t="s">
        <v>825</v>
      </c>
      <c r="I139" s="262" t="s">
        <v>805</v>
      </c>
      <c r="J139" s="262"/>
      <c r="K139" s="304"/>
    </row>
    <row r="140" spans="2:11" s="1" customFormat="1" ht="15" customHeight="1" x14ac:dyDescent="0.2">
      <c r="B140" s="302"/>
      <c r="C140" s="262" t="s">
        <v>806</v>
      </c>
      <c r="D140" s="262"/>
      <c r="E140" s="262"/>
      <c r="F140" s="282" t="s">
        <v>770</v>
      </c>
      <c r="G140" s="262"/>
      <c r="H140" s="262" t="s">
        <v>806</v>
      </c>
      <c r="I140" s="262" t="s">
        <v>805</v>
      </c>
      <c r="J140" s="262"/>
      <c r="K140" s="304"/>
    </row>
    <row r="141" spans="2:11" s="1" customFormat="1" ht="15" customHeight="1" x14ac:dyDescent="0.2">
      <c r="B141" s="302"/>
      <c r="C141" s="262" t="s">
        <v>42</v>
      </c>
      <c r="D141" s="262"/>
      <c r="E141" s="262"/>
      <c r="F141" s="282" t="s">
        <v>770</v>
      </c>
      <c r="G141" s="262"/>
      <c r="H141" s="262" t="s">
        <v>826</v>
      </c>
      <c r="I141" s="262" t="s">
        <v>805</v>
      </c>
      <c r="J141" s="262"/>
      <c r="K141" s="304"/>
    </row>
    <row r="142" spans="2:11" s="1" customFormat="1" ht="15" customHeight="1" x14ac:dyDescent="0.2">
      <c r="B142" s="302"/>
      <c r="C142" s="262" t="s">
        <v>827</v>
      </c>
      <c r="D142" s="262"/>
      <c r="E142" s="262"/>
      <c r="F142" s="282" t="s">
        <v>770</v>
      </c>
      <c r="G142" s="262"/>
      <c r="H142" s="262" t="s">
        <v>828</v>
      </c>
      <c r="I142" s="262" t="s">
        <v>805</v>
      </c>
      <c r="J142" s="262"/>
      <c r="K142" s="304"/>
    </row>
    <row r="143" spans="2:11" s="1" customFormat="1" ht="15" customHeight="1" x14ac:dyDescent="0.2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 x14ac:dyDescent="0.2">
      <c r="B144" s="259"/>
      <c r="C144" s="259"/>
      <c r="D144" s="259"/>
      <c r="E144" s="259"/>
      <c r="F144" s="294"/>
      <c r="G144" s="259"/>
      <c r="H144" s="259"/>
      <c r="I144" s="259"/>
      <c r="J144" s="259"/>
      <c r="K144" s="259"/>
    </row>
    <row r="145" spans="2:11" s="1" customFormat="1" ht="18.75" customHeight="1" x14ac:dyDescent="0.2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pans="2:11" s="1" customFormat="1" ht="7.5" customHeight="1" x14ac:dyDescent="0.2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pans="2:11" s="1" customFormat="1" ht="45" customHeight="1" x14ac:dyDescent="0.2">
      <c r="B147" s="273"/>
      <c r="C147" s="386" t="s">
        <v>829</v>
      </c>
      <c r="D147" s="386"/>
      <c r="E147" s="386"/>
      <c r="F147" s="386"/>
      <c r="G147" s="386"/>
      <c r="H147" s="386"/>
      <c r="I147" s="386"/>
      <c r="J147" s="386"/>
      <c r="K147" s="274"/>
    </row>
    <row r="148" spans="2:11" s="1" customFormat="1" ht="17.25" customHeight="1" x14ac:dyDescent="0.2">
      <c r="B148" s="273"/>
      <c r="C148" s="275" t="s">
        <v>764</v>
      </c>
      <c r="D148" s="275"/>
      <c r="E148" s="275"/>
      <c r="F148" s="275" t="s">
        <v>765</v>
      </c>
      <c r="G148" s="276"/>
      <c r="H148" s="275" t="s">
        <v>58</v>
      </c>
      <c r="I148" s="275" t="s">
        <v>61</v>
      </c>
      <c r="J148" s="275" t="s">
        <v>766</v>
      </c>
      <c r="K148" s="274"/>
    </row>
    <row r="149" spans="2:11" s="1" customFormat="1" ht="17.25" customHeight="1" x14ac:dyDescent="0.2">
      <c r="B149" s="273"/>
      <c r="C149" s="277" t="s">
        <v>767</v>
      </c>
      <c r="D149" s="277"/>
      <c r="E149" s="277"/>
      <c r="F149" s="278" t="s">
        <v>768</v>
      </c>
      <c r="G149" s="279"/>
      <c r="H149" s="277"/>
      <c r="I149" s="277"/>
      <c r="J149" s="277" t="s">
        <v>769</v>
      </c>
      <c r="K149" s="274"/>
    </row>
    <row r="150" spans="2:11" s="1" customFormat="1" ht="5.25" customHeight="1" x14ac:dyDescent="0.2">
      <c r="B150" s="283"/>
      <c r="C150" s="280"/>
      <c r="D150" s="280"/>
      <c r="E150" s="280"/>
      <c r="F150" s="280"/>
      <c r="G150" s="281"/>
      <c r="H150" s="280"/>
      <c r="I150" s="280"/>
      <c r="J150" s="280"/>
      <c r="K150" s="304"/>
    </row>
    <row r="151" spans="2:11" s="1" customFormat="1" ht="15" customHeight="1" x14ac:dyDescent="0.2">
      <c r="B151" s="283"/>
      <c r="C151" s="308" t="s">
        <v>773</v>
      </c>
      <c r="D151" s="262"/>
      <c r="E151" s="262"/>
      <c r="F151" s="309" t="s">
        <v>770</v>
      </c>
      <c r="G151" s="262"/>
      <c r="H151" s="308" t="s">
        <v>810</v>
      </c>
      <c r="I151" s="308" t="s">
        <v>772</v>
      </c>
      <c r="J151" s="308">
        <v>120</v>
      </c>
      <c r="K151" s="304"/>
    </row>
    <row r="152" spans="2:11" s="1" customFormat="1" ht="15" customHeight="1" x14ac:dyDescent="0.2">
      <c r="B152" s="283"/>
      <c r="C152" s="308" t="s">
        <v>819</v>
      </c>
      <c r="D152" s="262"/>
      <c r="E152" s="262"/>
      <c r="F152" s="309" t="s">
        <v>770</v>
      </c>
      <c r="G152" s="262"/>
      <c r="H152" s="308" t="s">
        <v>830</v>
      </c>
      <c r="I152" s="308" t="s">
        <v>772</v>
      </c>
      <c r="J152" s="308" t="s">
        <v>821</v>
      </c>
      <c r="K152" s="304"/>
    </row>
    <row r="153" spans="2:11" s="1" customFormat="1" ht="15" customHeight="1" x14ac:dyDescent="0.2">
      <c r="B153" s="283"/>
      <c r="C153" s="308" t="s">
        <v>89</v>
      </c>
      <c r="D153" s="262"/>
      <c r="E153" s="262"/>
      <c r="F153" s="309" t="s">
        <v>770</v>
      </c>
      <c r="G153" s="262"/>
      <c r="H153" s="308" t="s">
        <v>831</v>
      </c>
      <c r="I153" s="308" t="s">
        <v>772</v>
      </c>
      <c r="J153" s="308" t="s">
        <v>821</v>
      </c>
      <c r="K153" s="304"/>
    </row>
    <row r="154" spans="2:11" s="1" customFormat="1" ht="15" customHeight="1" x14ac:dyDescent="0.2">
      <c r="B154" s="283"/>
      <c r="C154" s="308" t="s">
        <v>775</v>
      </c>
      <c r="D154" s="262"/>
      <c r="E154" s="262"/>
      <c r="F154" s="309" t="s">
        <v>776</v>
      </c>
      <c r="G154" s="262"/>
      <c r="H154" s="308" t="s">
        <v>810</v>
      </c>
      <c r="I154" s="308" t="s">
        <v>772</v>
      </c>
      <c r="J154" s="308">
        <v>50</v>
      </c>
      <c r="K154" s="304"/>
    </row>
    <row r="155" spans="2:11" s="1" customFormat="1" ht="15" customHeight="1" x14ac:dyDescent="0.2">
      <c r="B155" s="283"/>
      <c r="C155" s="308" t="s">
        <v>778</v>
      </c>
      <c r="D155" s="262"/>
      <c r="E155" s="262"/>
      <c r="F155" s="309" t="s">
        <v>770</v>
      </c>
      <c r="G155" s="262"/>
      <c r="H155" s="308" t="s">
        <v>810</v>
      </c>
      <c r="I155" s="308" t="s">
        <v>780</v>
      </c>
      <c r="J155" s="308"/>
      <c r="K155" s="304"/>
    </row>
    <row r="156" spans="2:11" s="1" customFormat="1" ht="15" customHeight="1" x14ac:dyDescent="0.2">
      <c r="B156" s="283"/>
      <c r="C156" s="308" t="s">
        <v>789</v>
      </c>
      <c r="D156" s="262"/>
      <c r="E156" s="262"/>
      <c r="F156" s="309" t="s">
        <v>776</v>
      </c>
      <c r="G156" s="262"/>
      <c r="H156" s="308" t="s">
        <v>810</v>
      </c>
      <c r="I156" s="308" t="s">
        <v>772</v>
      </c>
      <c r="J156" s="308">
        <v>50</v>
      </c>
      <c r="K156" s="304"/>
    </row>
    <row r="157" spans="2:11" s="1" customFormat="1" ht="15" customHeight="1" x14ac:dyDescent="0.2">
      <c r="B157" s="283"/>
      <c r="C157" s="308" t="s">
        <v>797</v>
      </c>
      <c r="D157" s="262"/>
      <c r="E157" s="262"/>
      <c r="F157" s="309" t="s">
        <v>776</v>
      </c>
      <c r="G157" s="262"/>
      <c r="H157" s="308" t="s">
        <v>810</v>
      </c>
      <c r="I157" s="308" t="s">
        <v>772</v>
      </c>
      <c r="J157" s="308">
        <v>50</v>
      </c>
      <c r="K157" s="304"/>
    </row>
    <row r="158" spans="2:11" s="1" customFormat="1" ht="15" customHeight="1" x14ac:dyDescent="0.2">
      <c r="B158" s="283"/>
      <c r="C158" s="308" t="s">
        <v>795</v>
      </c>
      <c r="D158" s="262"/>
      <c r="E158" s="262"/>
      <c r="F158" s="309" t="s">
        <v>776</v>
      </c>
      <c r="G158" s="262"/>
      <c r="H158" s="308" t="s">
        <v>810</v>
      </c>
      <c r="I158" s="308" t="s">
        <v>772</v>
      </c>
      <c r="J158" s="308">
        <v>50</v>
      </c>
      <c r="K158" s="304"/>
    </row>
    <row r="159" spans="2:11" s="1" customFormat="1" ht="15" customHeight="1" x14ac:dyDescent="0.2">
      <c r="B159" s="283"/>
      <c r="C159" s="308" t="s">
        <v>106</v>
      </c>
      <c r="D159" s="262"/>
      <c r="E159" s="262"/>
      <c r="F159" s="309" t="s">
        <v>770</v>
      </c>
      <c r="G159" s="262"/>
      <c r="H159" s="308" t="s">
        <v>832</v>
      </c>
      <c r="I159" s="308" t="s">
        <v>772</v>
      </c>
      <c r="J159" s="308" t="s">
        <v>833</v>
      </c>
      <c r="K159" s="304"/>
    </row>
    <row r="160" spans="2:11" s="1" customFormat="1" ht="15" customHeight="1" x14ac:dyDescent="0.2">
      <c r="B160" s="283"/>
      <c r="C160" s="308" t="s">
        <v>834</v>
      </c>
      <c r="D160" s="262"/>
      <c r="E160" s="262"/>
      <c r="F160" s="309" t="s">
        <v>770</v>
      </c>
      <c r="G160" s="262"/>
      <c r="H160" s="308" t="s">
        <v>835</v>
      </c>
      <c r="I160" s="308" t="s">
        <v>805</v>
      </c>
      <c r="J160" s="308"/>
      <c r="K160" s="304"/>
    </row>
    <row r="161" spans="2:11" s="1" customFormat="1" ht="15" customHeight="1" x14ac:dyDescent="0.2">
      <c r="B161" s="310"/>
      <c r="C161" s="292"/>
      <c r="D161" s="292"/>
      <c r="E161" s="292"/>
      <c r="F161" s="292"/>
      <c r="G161" s="292"/>
      <c r="H161" s="292"/>
      <c r="I161" s="292"/>
      <c r="J161" s="292"/>
      <c r="K161" s="311"/>
    </row>
    <row r="162" spans="2:11" s="1" customFormat="1" ht="18.75" customHeight="1" x14ac:dyDescent="0.2">
      <c r="B162" s="259"/>
      <c r="C162" s="262"/>
      <c r="D162" s="262"/>
      <c r="E162" s="262"/>
      <c r="F162" s="282"/>
      <c r="G162" s="262"/>
      <c r="H162" s="262"/>
      <c r="I162" s="262"/>
      <c r="J162" s="262"/>
      <c r="K162" s="259"/>
    </row>
    <row r="163" spans="2:11" s="1" customFormat="1" ht="18.75" customHeight="1" x14ac:dyDescent="0.2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pans="2:11" s="1" customFormat="1" ht="7.5" customHeight="1" x14ac:dyDescent="0.2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pans="2:11" s="1" customFormat="1" ht="45" customHeight="1" x14ac:dyDescent="0.2">
      <c r="B165" s="254"/>
      <c r="C165" s="384" t="s">
        <v>836</v>
      </c>
      <c r="D165" s="384"/>
      <c r="E165" s="384"/>
      <c r="F165" s="384"/>
      <c r="G165" s="384"/>
      <c r="H165" s="384"/>
      <c r="I165" s="384"/>
      <c r="J165" s="384"/>
      <c r="K165" s="255"/>
    </row>
    <row r="166" spans="2:11" s="1" customFormat="1" ht="17.25" customHeight="1" x14ac:dyDescent="0.2">
      <c r="B166" s="254"/>
      <c r="C166" s="275" t="s">
        <v>764</v>
      </c>
      <c r="D166" s="275"/>
      <c r="E166" s="275"/>
      <c r="F166" s="275" t="s">
        <v>765</v>
      </c>
      <c r="G166" s="312"/>
      <c r="H166" s="313" t="s">
        <v>58</v>
      </c>
      <c r="I166" s="313" t="s">
        <v>61</v>
      </c>
      <c r="J166" s="275" t="s">
        <v>766</v>
      </c>
      <c r="K166" s="255"/>
    </row>
    <row r="167" spans="2:11" s="1" customFormat="1" ht="17.25" customHeight="1" x14ac:dyDescent="0.2">
      <c r="B167" s="256"/>
      <c r="C167" s="277" t="s">
        <v>767</v>
      </c>
      <c r="D167" s="277"/>
      <c r="E167" s="277"/>
      <c r="F167" s="278" t="s">
        <v>768</v>
      </c>
      <c r="G167" s="314"/>
      <c r="H167" s="315"/>
      <c r="I167" s="315"/>
      <c r="J167" s="277" t="s">
        <v>769</v>
      </c>
      <c r="K167" s="257"/>
    </row>
    <row r="168" spans="2:11" s="1" customFormat="1" ht="5.25" customHeight="1" x14ac:dyDescent="0.2">
      <c r="B168" s="283"/>
      <c r="C168" s="280"/>
      <c r="D168" s="280"/>
      <c r="E168" s="280"/>
      <c r="F168" s="280"/>
      <c r="G168" s="281"/>
      <c r="H168" s="280"/>
      <c r="I168" s="280"/>
      <c r="J168" s="280"/>
      <c r="K168" s="304"/>
    </row>
    <row r="169" spans="2:11" s="1" customFormat="1" ht="15" customHeight="1" x14ac:dyDescent="0.2">
      <c r="B169" s="283"/>
      <c r="C169" s="262" t="s">
        <v>773</v>
      </c>
      <c r="D169" s="262"/>
      <c r="E169" s="262"/>
      <c r="F169" s="282" t="s">
        <v>770</v>
      </c>
      <c r="G169" s="262"/>
      <c r="H169" s="262" t="s">
        <v>810</v>
      </c>
      <c r="I169" s="262" t="s">
        <v>772</v>
      </c>
      <c r="J169" s="262">
        <v>120</v>
      </c>
      <c r="K169" s="304"/>
    </row>
    <row r="170" spans="2:11" s="1" customFormat="1" ht="15" customHeight="1" x14ac:dyDescent="0.2">
      <c r="B170" s="283"/>
      <c r="C170" s="262" t="s">
        <v>819</v>
      </c>
      <c r="D170" s="262"/>
      <c r="E170" s="262"/>
      <c r="F170" s="282" t="s">
        <v>770</v>
      </c>
      <c r="G170" s="262"/>
      <c r="H170" s="262" t="s">
        <v>820</v>
      </c>
      <c r="I170" s="262" t="s">
        <v>772</v>
      </c>
      <c r="J170" s="262" t="s">
        <v>821</v>
      </c>
      <c r="K170" s="304"/>
    </row>
    <row r="171" spans="2:11" s="1" customFormat="1" ht="15" customHeight="1" x14ac:dyDescent="0.2">
      <c r="B171" s="283"/>
      <c r="C171" s="262" t="s">
        <v>89</v>
      </c>
      <c r="D171" s="262"/>
      <c r="E171" s="262"/>
      <c r="F171" s="282" t="s">
        <v>770</v>
      </c>
      <c r="G171" s="262"/>
      <c r="H171" s="262" t="s">
        <v>837</v>
      </c>
      <c r="I171" s="262" t="s">
        <v>772</v>
      </c>
      <c r="J171" s="262" t="s">
        <v>821</v>
      </c>
      <c r="K171" s="304"/>
    </row>
    <row r="172" spans="2:11" s="1" customFormat="1" ht="15" customHeight="1" x14ac:dyDescent="0.2">
      <c r="B172" s="283"/>
      <c r="C172" s="262" t="s">
        <v>775</v>
      </c>
      <c r="D172" s="262"/>
      <c r="E172" s="262"/>
      <c r="F172" s="282" t="s">
        <v>776</v>
      </c>
      <c r="G172" s="262"/>
      <c r="H172" s="262" t="s">
        <v>837</v>
      </c>
      <c r="I172" s="262" t="s">
        <v>772</v>
      </c>
      <c r="J172" s="262">
        <v>50</v>
      </c>
      <c r="K172" s="304"/>
    </row>
    <row r="173" spans="2:11" s="1" customFormat="1" ht="15" customHeight="1" x14ac:dyDescent="0.2">
      <c r="B173" s="283"/>
      <c r="C173" s="262" t="s">
        <v>778</v>
      </c>
      <c r="D173" s="262"/>
      <c r="E173" s="262"/>
      <c r="F173" s="282" t="s">
        <v>770</v>
      </c>
      <c r="G173" s="262"/>
      <c r="H173" s="262" t="s">
        <v>837</v>
      </c>
      <c r="I173" s="262" t="s">
        <v>780</v>
      </c>
      <c r="J173" s="262"/>
      <c r="K173" s="304"/>
    </row>
    <row r="174" spans="2:11" s="1" customFormat="1" ht="15" customHeight="1" x14ac:dyDescent="0.2">
      <c r="B174" s="283"/>
      <c r="C174" s="262" t="s">
        <v>789</v>
      </c>
      <c r="D174" s="262"/>
      <c r="E174" s="262"/>
      <c r="F174" s="282" t="s">
        <v>776</v>
      </c>
      <c r="G174" s="262"/>
      <c r="H174" s="262" t="s">
        <v>837</v>
      </c>
      <c r="I174" s="262" t="s">
        <v>772</v>
      </c>
      <c r="J174" s="262">
        <v>50</v>
      </c>
      <c r="K174" s="304"/>
    </row>
    <row r="175" spans="2:11" s="1" customFormat="1" ht="15" customHeight="1" x14ac:dyDescent="0.2">
      <c r="B175" s="283"/>
      <c r="C175" s="262" t="s">
        <v>797</v>
      </c>
      <c r="D175" s="262"/>
      <c r="E175" s="262"/>
      <c r="F175" s="282" t="s">
        <v>776</v>
      </c>
      <c r="G175" s="262"/>
      <c r="H175" s="262" t="s">
        <v>837</v>
      </c>
      <c r="I175" s="262" t="s">
        <v>772</v>
      </c>
      <c r="J175" s="262">
        <v>50</v>
      </c>
      <c r="K175" s="304"/>
    </row>
    <row r="176" spans="2:11" s="1" customFormat="1" ht="15" customHeight="1" x14ac:dyDescent="0.2">
      <c r="B176" s="283"/>
      <c r="C176" s="262" t="s">
        <v>795</v>
      </c>
      <c r="D176" s="262"/>
      <c r="E176" s="262"/>
      <c r="F176" s="282" t="s">
        <v>776</v>
      </c>
      <c r="G176" s="262"/>
      <c r="H176" s="262" t="s">
        <v>837</v>
      </c>
      <c r="I176" s="262" t="s">
        <v>772</v>
      </c>
      <c r="J176" s="262">
        <v>50</v>
      </c>
      <c r="K176" s="304"/>
    </row>
    <row r="177" spans="2:11" s="1" customFormat="1" ht="15" customHeight="1" x14ac:dyDescent="0.2">
      <c r="B177" s="283"/>
      <c r="C177" s="262" t="s">
        <v>113</v>
      </c>
      <c r="D177" s="262"/>
      <c r="E177" s="262"/>
      <c r="F177" s="282" t="s">
        <v>770</v>
      </c>
      <c r="G177" s="262"/>
      <c r="H177" s="262" t="s">
        <v>838</v>
      </c>
      <c r="I177" s="262" t="s">
        <v>839</v>
      </c>
      <c r="J177" s="262"/>
      <c r="K177" s="304"/>
    </row>
    <row r="178" spans="2:11" s="1" customFormat="1" ht="15" customHeight="1" x14ac:dyDescent="0.2">
      <c r="B178" s="283"/>
      <c r="C178" s="262" t="s">
        <v>61</v>
      </c>
      <c r="D178" s="262"/>
      <c r="E178" s="262"/>
      <c r="F178" s="282" t="s">
        <v>770</v>
      </c>
      <c r="G178" s="262"/>
      <c r="H178" s="262" t="s">
        <v>840</v>
      </c>
      <c r="I178" s="262" t="s">
        <v>841</v>
      </c>
      <c r="J178" s="262">
        <v>1</v>
      </c>
      <c r="K178" s="304"/>
    </row>
    <row r="179" spans="2:11" s="1" customFormat="1" ht="15" customHeight="1" x14ac:dyDescent="0.2">
      <c r="B179" s="283"/>
      <c r="C179" s="262" t="s">
        <v>57</v>
      </c>
      <c r="D179" s="262"/>
      <c r="E179" s="262"/>
      <c r="F179" s="282" t="s">
        <v>770</v>
      </c>
      <c r="G179" s="262"/>
      <c r="H179" s="262" t="s">
        <v>842</v>
      </c>
      <c r="I179" s="262" t="s">
        <v>772</v>
      </c>
      <c r="J179" s="262">
        <v>20</v>
      </c>
      <c r="K179" s="304"/>
    </row>
    <row r="180" spans="2:11" s="1" customFormat="1" ht="15" customHeight="1" x14ac:dyDescent="0.2">
      <c r="B180" s="283"/>
      <c r="C180" s="262" t="s">
        <v>58</v>
      </c>
      <c r="D180" s="262"/>
      <c r="E180" s="262"/>
      <c r="F180" s="282" t="s">
        <v>770</v>
      </c>
      <c r="G180" s="262"/>
      <c r="H180" s="262" t="s">
        <v>843</v>
      </c>
      <c r="I180" s="262" t="s">
        <v>772</v>
      </c>
      <c r="J180" s="262">
        <v>255</v>
      </c>
      <c r="K180" s="304"/>
    </row>
    <row r="181" spans="2:11" s="1" customFormat="1" ht="15" customHeight="1" x14ac:dyDescent="0.2">
      <c r="B181" s="283"/>
      <c r="C181" s="262" t="s">
        <v>114</v>
      </c>
      <c r="D181" s="262"/>
      <c r="E181" s="262"/>
      <c r="F181" s="282" t="s">
        <v>770</v>
      </c>
      <c r="G181" s="262"/>
      <c r="H181" s="262" t="s">
        <v>734</v>
      </c>
      <c r="I181" s="262" t="s">
        <v>772</v>
      </c>
      <c r="J181" s="262">
        <v>10</v>
      </c>
      <c r="K181" s="304"/>
    </row>
    <row r="182" spans="2:11" s="1" customFormat="1" ht="15" customHeight="1" x14ac:dyDescent="0.2">
      <c r="B182" s="283"/>
      <c r="C182" s="262" t="s">
        <v>115</v>
      </c>
      <c r="D182" s="262"/>
      <c r="E182" s="262"/>
      <c r="F182" s="282" t="s">
        <v>770</v>
      </c>
      <c r="G182" s="262"/>
      <c r="H182" s="262" t="s">
        <v>844</v>
      </c>
      <c r="I182" s="262" t="s">
        <v>805</v>
      </c>
      <c r="J182" s="262"/>
      <c r="K182" s="304"/>
    </row>
    <row r="183" spans="2:11" s="1" customFormat="1" ht="15" customHeight="1" x14ac:dyDescent="0.2">
      <c r="B183" s="283"/>
      <c r="C183" s="262" t="s">
        <v>845</v>
      </c>
      <c r="D183" s="262"/>
      <c r="E183" s="262"/>
      <c r="F183" s="282" t="s">
        <v>770</v>
      </c>
      <c r="G183" s="262"/>
      <c r="H183" s="262" t="s">
        <v>846</v>
      </c>
      <c r="I183" s="262" t="s">
        <v>805</v>
      </c>
      <c r="J183" s="262"/>
      <c r="K183" s="304"/>
    </row>
    <row r="184" spans="2:11" s="1" customFormat="1" ht="15" customHeight="1" x14ac:dyDescent="0.2">
      <c r="B184" s="283"/>
      <c r="C184" s="262" t="s">
        <v>834</v>
      </c>
      <c r="D184" s="262"/>
      <c r="E184" s="262"/>
      <c r="F184" s="282" t="s">
        <v>770</v>
      </c>
      <c r="G184" s="262"/>
      <c r="H184" s="262" t="s">
        <v>847</v>
      </c>
      <c r="I184" s="262" t="s">
        <v>805</v>
      </c>
      <c r="J184" s="262"/>
      <c r="K184" s="304"/>
    </row>
    <row r="185" spans="2:11" s="1" customFormat="1" ht="15" customHeight="1" x14ac:dyDescent="0.2">
      <c r="B185" s="283"/>
      <c r="C185" s="262" t="s">
        <v>117</v>
      </c>
      <c r="D185" s="262"/>
      <c r="E185" s="262"/>
      <c r="F185" s="282" t="s">
        <v>776</v>
      </c>
      <c r="G185" s="262"/>
      <c r="H185" s="262" t="s">
        <v>848</v>
      </c>
      <c r="I185" s="262" t="s">
        <v>772</v>
      </c>
      <c r="J185" s="262">
        <v>50</v>
      </c>
      <c r="K185" s="304"/>
    </row>
    <row r="186" spans="2:11" s="1" customFormat="1" ht="15" customHeight="1" x14ac:dyDescent="0.2">
      <c r="B186" s="283"/>
      <c r="C186" s="262" t="s">
        <v>849</v>
      </c>
      <c r="D186" s="262"/>
      <c r="E186" s="262"/>
      <c r="F186" s="282" t="s">
        <v>776</v>
      </c>
      <c r="G186" s="262"/>
      <c r="H186" s="262" t="s">
        <v>850</v>
      </c>
      <c r="I186" s="262" t="s">
        <v>851</v>
      </c>
      <c r="J186" s="262"/>
      <c r="K186" s="304"/>
    </row>
    <row r="187" spans="2:11" s="1" customFormat="1" ht="15" customHeight="1" x14ac:dyDescent="0.2">
      <c r="B187" s="283"/>
      <c r="C187" s="262" t="s">
        <v>852</v>
      </c>
      <c r="D187" s="262"/>
      <c r="E187" s="262"/>
      <c r="F187" s="282" t="s">
        <v>776</v>
      </c>
      <c r="G187" s="262"/>
      <c r="H187" s="262" t="s">
        <v>853</v>
      </c>
      <c r="I187" s="262" t="s">
        <v>851</v>
      </c>
      <c r="J187" s="262"/>
      <c r="K187" s="304"/>
    </row>
    <row r="188" spans="2:11" s="1" customFormat="1" ht="15" customHeight="1" x14ac:dyDescent="0.2">
      <c r="B188" s="283"/>
      <c r="C188" s="262" t="s">
        <v>854</v>
      </c>
      <c r="D188" s="262"/>
      <c r="E188" s="262"/>
      <c r="F188" s="282" t="s">
        <v>776</v>
      </c>
      <c r="G188" s="262"/>
      <c r="H188" s="262" t="s">
        <v>855</v>
      </c>
      <c r="I188" s="262" t="s">
        <v>851</v>
      </c>
      <c r="J188" s="262"/>
      <c r="K188" s="304"/>
    </row>
    <row r="189" spans="2:11" s="1" customFormat="1" ht="15" customHeight="1" x14ac:dyDescent="0.2">
      <c r="B189" s="283"/>
      <c r="C189" s="316" t="s">
        <v>856</v>
      </c>
      <c r="D189" s="262"/>
      <c r="E189" s="262"/>
      <c r="F189" s="282" t="s">
        <v>776</v>
      </c>
      <c r="G189" s="262"/>
      <c r="H189" s="262" t="s">
        <v>857</v>
      </c>
      <c r="I189" s="262" t="s">
        <v>858</v>
      </c>
      <c r="J189" s="317" t="s">
        <v>859</v>
      </c>
      <c r="K189" s="304"/>
    </row>
    <row r="190" spans="2:11" s="1" customFormat="1" ht="15" customHeight="1" x14ac:dyDescent="0.2">
      <c r="B190" s="283"/>
      <c r="C190" s="268" t="s">
        <v>46</v>
      </c>
      <c r="D190" s="262"/>
      <c r="E190" s="262"/>
      <c r="F190" s="282" t="s">
        <v>770</v>
      </c>
      <c r="G190" s="262"/>
      <c r="H190" s="259" t="s">
        <v>860</v>
      </c>
      <c r="I190" s="262" t="s">
        <v>861</v>
      </c>
      <c r="J190" s="262"/>
      <c r="K190" s="304"/>
    </row>
    <row r="191" spans="2:11" s="1" customFormat="1" ht="15" customHeight="1" x14ac:dyDescent="0.2">
      <c r="B191" s="283"/>
      <c r="C191" s="268" t="s">
        <v>862</v>
      </c>
      <c r="D191" s="262"/>
      <c r="E191" s="262"/>
      <c r="F191" s="282" t="s">
        <v>770</v>
      </c>
      <c r="G191" s="262"/>
      <c r="H191" s="262" t="s">
        <v>863</v>
      </c>
      <c r="I191" s="262" t="s">
        <v>805</v>
      </c>
      <c r="J191" s="262"/>
      <c r="K191" s="304"/>
    </row>
    <row r="192" spans="2:11" s="1" customFormat="1" ht="15" customHeight="1" x14ac:dyDescent="0.2">
      <c r="B192" s="283"/>
      <c r="C192" s="268" t="s">
        <v>864</v>
      </c>
      <c r="D192" s="262"/>
      <c r="E192" s="262"/>
      <c r="F192" s="282" t="s">
        <v>770</v>
      </c>
      <c r="G192" s="262"/>
      <c r="H192" s="262" t="s">
        <v>865</v>
      </c>
      <c r="I192" s="262" t="s">
        <v>805</v>
      </c>
      <c r="J192" s="262"/>
      <c r="K192" s="304"/>
    </row>
    <row r="193" spans="2:11" s="1" customFormat="1" ht="15" customHeight="1" x14ac:dyDescent="0.2">
      <c r="B193" s="283"/>
      <c r="C193" s="268" t="s">
        <v>866</v>
      </c>
      <c r="D193" s="262"/>
      <c r="E193" s="262"/>
      <c r="F193" s="282" t="s">
        <v>776</v>
      </c>
      <c r="G193" s="262"/>
      <c r="H193" s="262" t="s">
        <v>867</v>
      </c>
      <c r="I193" s="262" t="s">
        <v>805</v>
      </c>
      <c r="J193" s="262"/>
      <c r="K193" s="304"/>
    </row>
    <row r="194" spans="2:11" s="1" customFormat="1" ht="15" customHeight="1" x14ac:dyDescent="0.2">
      <c r="B194" s="310"/>
      <c r="C194" s="318"/>
      <c r="D194" s="292"/>
      <c r="E194" s="292"/>
      <c r="F194" s="292"/>
      <c r="G194" s="292"/>
      <c r="H194" s="292"/>
      <c r="I194" s="292"/>
      <c r="J194" s="292"/>
      <c r="K194" s="311"/>
    </row>
    <row r="195" spans="2:11" s="1" customFormat="1" ht="18.75" customHeight="1" x14ac:dyDescent="0.2">
      <c r="B195" s="259"/>
      <c r="C195" s="262"/>
      <c r="D195" s="262"/>
      <c r="E195" s="262"/>
      <c r="F195" s="282"/>
      <c r="G195" s="262"/>
      <c r="H195" s="262"/>
      <c r="I195" s="262"/>
      <c r="J195" s="262"/>
      <c r="K195" s="259"/>
    </row>
    <row r="196" spans="2:11" s="1" customFormat="1" ht="18.75" customHeight="1" x14ac:dyDescent="0.2">
      <c r="B196" s="259"/>
      <c r="C196" s="262"/>
      <c r="D196" s="262"/>
      <c r="E196" s="262"/>
      <c r="F196" s="282"/>
      <c r="G196" s="262"/>
      <c r="H196" s="262"/>
      <c r="I196" s="262"/>
      <c r="J196" s="262"/>
      <c r="K196" s="259"/>
    </row>
    <row r="197" spans="2:11" s="1" customFormat="1" ht="18.75" customHeight="1" x14ac:dyDescent="0.2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pans="2:11" s="1" customFormat="1" ht="13.5" x14ac:dyDescent="0.2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pans="2:11" s="1" customFormat="1" ht="21" x14ac:dyDescent="0.2">
      <c r="B199" s="254"/>
      <c r="C199" s="384" t="s">
        <v>868</v>
      </c>
      <c r="D199" s="384"/>
      <c r="E199" s="384"/>
      <c r="F199" s="384"/>
      <c r="G199" s="384"/>
      <c r="H199" s="384"/>
      <c r="I199" s="384"/>
      <c r="J199" s="384"/>
      <c r="K199" s="255"/>
    </row>
    <row r="200" spans="2:11" s="1" customFormat="1" ht="25.5" customHeight="1" x14ac:dyDescent="0.3">
      <c r="B200" s="254"/>
      <c r="C200" s="319" t="s">
        <v>869</v>
      </c>
      <c r="D200" s="319"/>
      <c r="E200" s="319"/>
      <c r="F200" s="319" t="s">
        <v>870</v>
      </c>
      <c r="G200" s="320"/>
      <c r="H200" s="390" t="s">
        <v>871</v>
      </c>
      <c r="I200" s="390"/>
      <c r="J200" s="390"/>
      <c r="K200" s="255"/>
    </row>
    <row r="201" spans="2:11" s="1" customFormat="1" ht="5.25" customHeight="1" x14ac:dyDescent="0.2">
      <c r="B201" s="283"/>
      <c r="C201" s="280"/>
      <c r="D201" s="280"/>
      <c r="E201" s="280"/>
      <c r="F201" s="280"/>
      <c r="G201" s="262"/>
      <c r="H201" s="280"/>
      <c r="I201" s="280"/>
      <c r="J201" s="280"/>
      <c r="K201" s="304"/>
    </row>
    <row r="202" spans="2:11" s="1" customFormat="1" ht="15" customHeight="1" x14ac:dyDescent="0.2">
      <c r="B202" s="283"/>
      <c r="C202" s="262" t="s">
        <v>861</v>
      </c>
      <c r="D202" s="262"/>
      <c r="E202" s="262"/>
      <c r="F202" s="282" t="s">
        <v>47</v>
      </c>
      <c r="G202" s="262"/>
      <c r="H202" s="389" t="s">
        <v>872</v>
      </c>
      <c r="I202" s="389"/>
      <c r="J202" s="389"/>
      <c r="K202" s="304"/>
    </row>
    <row r="203" spans="2:11" s="1" customFormat="1" ht="15" customHeight="1" x14ac:dyDescent="0.2">
      <c r="B203" s="283"/>
      <c r="C203" s="289"/>
      <c r="D203" s="262"/>
      <c r="E203" s="262"/>
      <c r="F203" s="282" t="s">
        <v>48</v>
      </c>
      <c r="G203" s="262"/>
      <c r="H203" s="389" t="s">
        <v>873</v>
      </c>
      <c r="I203" s="389"/>
      <c r="J203" s="389"/>
      <c r="K203" s="304"/>
    </row>
    <row r="204" spans="2:11" s="1" customFormat="1" ht="15" customHeight="1" x14ac:dyDescent="0.2">
      <c r="B204" s="283"/>
      <c r="C204" s="289"/>
      <c r="D204" s="262"/>
      <c r="E204" s="262"/>
      <c r="F204" s="282" t="s">
        <v>51</v>
      </c>
      <c r="G204" s="262"/>
      <c r="H204" s="389" t="s">
        <v>874</v>
      </c>
      <c r="I204" s="389"/>
      <c r="J204" s="389"/>
      <c r="K204" s="304"/>
    </row>
    <row r="205" spans="2:11" s="1" customFormat="1" ht="15" customHeight="1" x14ac:dyDescent="0.2">
      <c r="B205" s="283"/>
      <c r="C205" s="262"/>
      <c r="D205" s="262"/>
      <c r="E205" s="262"/>
      <c r="F205" s="282" t="s">
        <v>49</v>
      </c>
      <c r="G205" s="262"/>
      <c r="H205" s="389" t="s">
        <v>875</v>
      </c>
      <c r="I205" s="389"/>
      <c r="J205" s="389"/>
      <c r="K205" s="304"/>
    </row>
    <row r="206" spans="2:11" s="1" customFormat="1" ht="15" customHeight="1" x14ac:dyDescent="0.2">
      <c r="B206" s="283"/>
      <c r="C206" s="262"/>
      <c r="D206" s="262"/>
      <c r="E206" s="262"/>
      <c r="F206" s="282" t="s">
        <v>50</v>
      </c>
      <c r="G206" s="262"/>
      <c r="H206" s="389" t="s">
        <v>876</v>
      </c>
      <c r="I206" s="389"/>
      <c r="J206" s="389"/>
      <c r="K206" s="304"/>
    </row>
    <row r="207" spans="2:11" s="1" customFormat="1" ht="15" customHeight="1" x14ac:dyDescent="0.2">
      <c r="B207" s="283"/>
      <c r="C207" s="262"/>
      <c r="D207" s="262"/>
      <c r="E207" s="262"/>
      <c r="F207" s="282"/>
      <c r="G207" s="262"/>
      <c r="H207" s="262"/>
      <c r="I207" s="262"/>
      <c r="J207" s="262"/>
      <c r="K207" s="304"/>
    </row>
    <row r="208" spans="2:11" s="1" customFormat="1" ht="15" customHeight="1" x14ac:dyDescent="0.2">
      <c r="B208" s="283"/>
      <c r="C208" s="262" t="s">
        <v>817</v>
      </c>
      <c r="D208" s="262"/>
      <c r="E208" s="262"/>
      <c r="F208" s="282" t="s">
        <v>82</v>
      </c>
      <c r="G208" s="262"/>
      <c r="H208" s="389" t="s">
        <v>877</v>
      </c>
      <c r="I208" s="389"/>
      <c r="J208" s="389"/>
      <c r="K208" s="304"/>
    </row>
    <row r="209" spans="2:11" s="1" customFormat="1" ht="15" customHeight="1" x14ac:dyDescent="0.2">
      <c r="B209" s="283"/>
      <c r="C209" s="289"/>
      <c r="D209" s="262"/>
      <c r="E209" s="262"/>
      <c r="F209" s="282" t="s">
        <v>717</v>
      </c>
      <c r="G209" s="262"/>
      <c r="H209" s="389" t="s">
        <v>718</v>
      </c>
      <c r="I209" s="389"/>
      <c r="J209" s="389"/>
      <c r="K209" s="304"/>
    </row>
    <row r="210" spans="2:11" s="1" customFormat="1" ht="15" customHeight="1" x14ac:dyDescent="0.2">
      <c r="B210" s="283"/>
      <c r="C210" s="262"/>
      <c r="D210" s="262"/>
      <c r="E210" s="262"/>
      <c r="F210" s="282" t="s">
        <v>715</v>
      </c>
      <c r="G210" s="262"/>
      <c r="H210" s="389" t="s">
        <v>878</v>
      </c>
      <c r="I210" s="389"/>
      <c r="J210" s="389"/>
      <c r="K210" s="304"/>
    </row>
    <row r="211" spans="2:11" s="1" customFormat="1" ht="15" customHeight="1" x14ac:dyDescent="0.2">
      <c r="B211" s="321"/>
      <c r="C211" s="289"/>
      <c r="D211" s="289"/>
      <c r="E211" s="289"/>
      <c r="F211" s="282" t="s">
        <v>97</v>
      </c>
      <c r="G211" s="268"/>
      <c r="H211" s="388" t="s">
        <v>98</v>
      </c>
      <c r="I211" s="388"/>
      <c r="J211" s="388"/>
      <c r="K211" s="322"/>
    </row>
    <row r="212" spans="2:11" s="1" customFormat="1" ht="15" customHeight="1" x14ac:dyDescent="0.2">
      <c r="B212" s="321"/>
      <c r="C212" s="289"/>
      <c r="D212" s="289"/>
      <c r="E212" s="289"/>
      <c r="F212" s="282" t="s">
        <v>475</v>
      </c>
      <c r="G212" s="268"/>
      <c r="H212" s="388" t="s">
        <v>879</v>
      </c>
      <c r="I212" s="388"/>
      <c r="J212" s="388"/>
      <c r="K212" s="322"/>
    </row>
    <row r="213" spans="2:11" s="1" customFormat="1" ht="15" customHeight="1" x14ac:dyDescent="0.2">
      <c r="B213" s="321"/>
      <c r="C213" s="289"/>
      <c r="D213" s="289"/>
      <c r="E213" s="289"/>
      <c r="F213" s="323"/>
      <c r="G213" s="268"/>
      <c r="H213" s="324"/>
      <c r="I213" s="324"/>
      <c r="J213" s="324"/>
      <c r="K213" s="322"/>
    </row>
    <row r="214" spans="2:11" s="1" customFormat="1" ht="15" customHeight="1" x14ac:dyDescent="0.2">
      <c r="B214" s="321"/>
      <c r="C214" s="262" t="s">
        <v>841</v>
      </c>
      <c r="D214" s="289"/>
      <c r="E214" s="289"/>
      <c r="F214" s="282">
        <v>1</v>
      </c>
      <c r="G214" s="268"/>
      <c r="H214" s="388" t="s">
        <v>880</v>
      </c>
      <c r="I214" s="388"/>
      <c r="J214" s="388"/>
      <c r="K214" s="322"/>
    </row>
    <row r="215" spans="2:11" s="1" customFormat="1" ht="15" customHeight="1" x14ac:dyDescent="0.2">
      <c r="B215" s="321"/>
      <c r="C215" s="289"/>
      <c r="D215" s="289"/>
      <c r="E215" s="289"/>
      <c r="F215" s="282">
        <v>2</v>
      </c>
      <c r="G215" s="268"/>
      <c r="H215" s="388" t="s">
        <v>881</v>
      </c>
      <c r="I215" s="388"/>
      <c r="J215" s="388"/>
      <c r="K215" s="322"/>
    </row>
    <row r="216" spans="2:11" s="1" customFormat="1" ht="15" customHeight="1" x14ac:dyDescent="0.2">
      <c r="B216" s="321"/>
      <c r="C216" s="289"/>
      <c r="D216" s="289"/>
      <c r="E216" s="289"/>
      <c r="F216" s="282">
        <v>3</v>
      </c>
      <c r="G216" s="268"/>
      <c r="H216" s="388" t="s">
        <v>882</v>
      </c>
      <c r="I216" s="388"/>
      <c r="J216" s="388"/>
      <c r="K216" s="322"/>
    </row>
    <row r="217" spans="2:11" s="1" customFormat="1" ht="15" customHeight="1" x14ac:dyDescent="0.2">
      <c r="B217" s="321"/>
      <c r="C217" s="289"/>
      <c r="D217" s="289"/>
      <c r="E217" s="289"/>
      <c r="F217" s="282">
        <v>4</v>
      </c>
      <c r="G217" s="268"/>
      <c r="H217" s="388" t="s">
        <v>883</v>
      </c>
      <c r="I217" s="388"/>
      <c r="J217" s="388"/>
      <c r="K217" s="322"/>
    </row>
    <row r="218" spans="2:11" s="1" customFormat="1" ht="12.75" customHeight="1" x14ac:dyDescent="0.2">
      <c r="B218" s="325"/>
      <c r="C218" s="326"/>
      <c r="D218" s="326"/>
      <c r="E218" s="326"/>
      <c r="F218" s="326"/>
      <c r="G218" s="326"/>
      <c r="H218" s="326"/>
      <c r="I218" s="326"/>
      <c r="J218" s="326"/>
      <c r="K218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1.1 - Železniční svršek</vt:lpstr>
      <vt:lpstr>SO 1.2 - Železniční svrše...</vt:lpstr>
      <vt:lpstr>SO 1.3 -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Železniční svrše...'!Názvy_tisku</vt:lpstr>
      <vt:lpstr>'SO 1.3 -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Železniční svrše...'!Oblast_tisku</vt:lpstr>
      <vt:lpstr>'SO 1.3 -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2020-03-03T13:28:27Z</dcterms:created>
  <dcterms:modified xsi:type="dcterms:W3CDTF">2020-03-03T13:41:34Z</dcterms:modified>
</cp:coreProperties>
</file>